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240" yWindow="135" windowWidth="9180" windowHeight="4500"/>
  </bookViews>
  <sheets>
    <sheet name="Total" sheetId="1" r:id="rId1"/>
    <sheet name="Siège" sheetId="2" r:id="rId2"/>
    <sheet name="Délégations" sheetId="3" r:id="rId3"/>
  </sheets>
  <definedNames>
    <definedName name="_xlnm.Print_Area" localSheetId="2">Délégations!$A$1:$I$44</definedName>
    <definedName name="_xlnm.Print_Area" localSheetId="1">Siège!$A$1:$I$44</definedName>
    <definedName name="_xlnm.Print_Area" localSheetId="0">Total!$A$1:$I$49</definedName>
  </definedNames>
  <calcPr calcId="125725"/>
</workbook>
</file>

<file path=xl/calcChain.xml><?xml version="1.0" encoding="utf-8"?>
<calcChain xmlns="http://schemas.openxmlformats.org/spreadsheetml/2006/main">
  <c r="H30" i="1"/>
  <c r="G30"/>
  <c r="I30"/>
  <c r="C37"/>
  <c r="G39"/>
  <c r="G34"/>
  <c r="G20"/>
  <c r="G13"/>
  <c r="G45" s="1"/>
  <c r="G7"/>
  <c r="B43"/>
  <c r="B37"/>
  <c r="B31"/>
  <c r="B24"/>
  <c r="B13"/>
  <c r="B8"/>
  <c r="H34"/>
  <c r="C24"/>
  <c r="I29" i="2"/>
  <c r="G29"/>
  <c r="I29" i="3"/>
  <c r="H29"/>
  <c r="G29"/>
  <c r="D24"/>
  <c r="C24"/>
  <c r="B24"/>
  <c r="C24" i="2"/>
  <c r="I13"/>
  <c r="I7"/>
  <c r="D24"/>
  <c r="H48" i="3"/>
  <c r="B45" i="1" l="1"/>
  <c r="C49" i="2"/>
  <c r="G37"/>
  <c r="G33"/>
  <c r="G26"/>
  <c r="G23"/>
  <c r="G20"/>
  <c r="G13"/>
  <c r="G44" s="1"/>
  <c r="B39"/>
  <c r="B41" s="1"/>
  <c r="B35"/>
  <c r="B28"/>
  <c r="B27"/>
  <c r="B29" s="1"/>
  <c r="B25"/>
  <c r="B23"/>
  <c r="B21"/>
  <c r="B20"/>
  <c r="B18"/>
  <c r="B17"/>
  <c r="B15"/>
  <c r="B24" s="1"/>
  <c r="B13"/>
  <c r="B12"/>
  <c r="B7"/>
  <c r="B6"/>
  <c r="B8" s="1"/>
  <c r="B5"/>
  <c r="I48" i="3"/>
  <c r="G33"/>
  <c r="G32"/>
  <c r="G23"/>
  <c r="G17"/>
  <c r="G16"/>
  <c r="G20" s="1"/>
  <c r="G13"/>
  <c r="G7"/>
  <c r="D49"/>
  <c r="G44" l="1"/>
  <c r="B44" i="2"/>
  <c r="B35" i="3"/>
  <c r="B13"/>
  <c r="B8"/>
  <c r="B44" s="1"/>
  <c r="D35" i="2" l="1"/>
  <c r="D41" l="1"/>
  <c r="C42" i="1"/>
  <c r="C43" s="1"/>
  <c r="C35" i="2"/>
  <c r="C41"/>
  <c r="H39" i="1" l="1"/>
  <c r="H7"/>
  <c r="C31"/>
  <c r="H33" i="3"/>
  <c r="H23"/>
  <c r="H20"/>
  <c r="H13"/>
  <c r="H7"/>
  <c r="I7"/>
  <c r="C35"/>
  <c r="C44" s="1"/>
  <c r="B51" s="1"/>
  <c r="C13"/>
  <c r="C8"/>
  <c r="H37" i="2"/>
  <c r="H33"/>
  <c r="H23"/>
  <c r="H20"/>
  <c r="H13"/>
  <c r="C29"/>
  <c r="C13"/>
  <c r="C8"/>
  <c r="H29" l="1"/>
  <c r="H44" s="1"/>
  <c r="H44" i="3"/>
  <c r="H50" s="1"/>
  <c r="C44" i="2"/>
  <c r="C8" i="1"/>
  <c r="H13"/>
  <c r="H20"/>
  <c r="H45" s="1"/>
  <c r="C13"/>
  <c r="C45" l="1"/>
  <c r="B47" i="2"/>
  <c r="C50"/>
  <c r="D35" i="1"/>
  <c r="D37"/>
  <c r="D24"/>
  <c r="I23" i="3"/>
  <c r="D35" l="1"/>
  <c r="I39" i="1" l="1"/>
  <c r="I34"/>
  <c r="I20"/>
  <c r="I13"/>
  <c r="I7"/>
  <c r="D43"/>
  <c r="D8"/>
  <c r="D31"/>
  <c r="D13"/>
  <c r="I33" i="3"/>
  <c r="I20"/>
  <c r="I13"/>
  <c r="D13"/>
  <c r="D8"/>
  <c r="I23" i="2"/>
  <c r="I37"/>
  <c r="I33"/>
  <c r="I20"/>
  <c r="D29"/>
  <c r="D13"/>
  <c r="D8"/>
  <c r="I45" i="1" l="1"/>
  <c r="D45"/>
  <c r="I44" i="2"/>
  <c r="D44"/>
  <c r="I44" i="3"/>
  <c r="D44"/>
  <c r="H47" i="2" l="1"/>
</calcChain>
</file>

<file path=xl/sharedStrings.xml><?xml version="1.0" encoding="utf-8"?>
<sst xmlns="http://schemas.openxmlformats.org/spreadsheetml/2006/main" count="243" uniqueCount="74">
  <si>
    <t>Dépenses de manifestations</t>
  </si>
  <si>
    <t>Salaires bruts</t>
  </si>
  <si>
    <t xml:space="preserve">60 ACHATS </t>
  </si>
  <si>
    <t>67- CHARGES EXCEPTIONNELLES</t>
  </si>
  <si>
    <t>61 -SERVICES EXTERIEURS</t>
  </si>
  <si>
    <t>62 -AUTRES SERVICES EXTERIEURS</t>
  </si>
  <si>
    <t>64-CHARGES DE PERSONNEL</t>
  </si>
  <si>
    <t>66- CHARGES FINANCIERES</t>
  </si>
  <si>
    <t>Etat</t>
  </si>
  <si>
    <t>74- SUBVENTIONS D'EXPLOITATION</t>
  </si>
  <si>
    <t>70. RECETTES DES ACTIVITES</t>
  </si>
  <si>
    <t>76- PRODUITS FINANCIERS</t>
  </si>
  <si>
    <t>78-REPRISE SUR AMORT ET PROV.</t>
  </si>
  <si>
    <t>Quête Journée Nationale</t>
  </si>
  <si>
    <t>RESULTAT DEFICITAIRE</t>
  </si>
  <si>
    <t xml:space="preserve">                                                                    Total</t>
  </si>
  <si>
    <t xml:space="preserve">                                                                  Total</t>
  </si>
  <si>
    <t>77- PRODUITS EXCEPTIONNELS</t>
  </si>
  <si>
    <t>RESULTAT EXCEDENTAIRE</t>
  </si>
  <si>
    <t>65-AUTRES CHARGES DE GESTION COURANTE</t>
  </si>
  <si>
    <t>68- DOTATION, AMORTISSEMENTS ET PROV.</t>
  </si>
  <si>
    <t>Amortissements</t>
  </si>
  <si>
    <t>Provisions</t>
  </si>
  <si>
    <t>Communes</t>
  </si>
  <si>
    <t>Journal</t>
  </si>
  <si>
    <t>Services bancaires et assimilés</t>
  </si>
  <si>
    <t>Autres</t>
  </si>
  <si>
    <t>Produits financiers (intérêts sur livret)</t>
  </si>
  <si>
    <t xml:space="preserve">Libéralités reçues (legs)  </t>
  </si>
  <si>
    <t>Autres produits exceptionnels</t>
  </si>
  <si>
    <t>Reprise sur amortissements</t>
  </si>
  <si>
    <t>Reprise sur provisions</t>
  </si>
  <si>
    <t>75-AUTRES PRODUITS DE GESTION COURANTE</t>
  </si>
  <si>
    <t>Caisses de Retraite</t>
  </si>
  <si>
    <t>Fondations -Entreprises</t>
  </si>
  <si>
    <t>Entretien, réparations, divers</t>
  </si>
  <si>
    <r>
      <t>86</t>
    </r>
    <r>
      <rPr>
        <sz val="8"/>
        <rFont val="Arial"/>
        <family val="2"/>
      </rPr>
      <t>- Emploi des contributions volontaires en nature</t>
    </r>
  </si>
  <si>
    <r>
      <t>87</t>
    </r>
    <r>
      <rPr>
        <sz val="8"/>
        <rFont val="Arial"/>
        <family val="2"/>
      </rPr>
      <t xml:space="preserve"> -contributions volontaires en nature</t>
    </r>
  </si>
  <si>
    <t xml:space="preserve">                              CHARGES</t>
  </si>
  <si>
    <t>MECENAT, PARRAINAGE, QUÊTES</t>
  </si>
  <si>
    <t>Produits valeurs mobilières de placement</t>
  </si>
  <si>
    <t>Déplacements, missions et réceptions</t>
  </si>
  <si>
    <t>Cotisations versées par l'association</t>
  </si>
  <si>
    <t>Dons</t>
  </si>
  <si>
    <t>Charges sociales</t>
  </si>
  <si>
    <t>Locations et charges de copropriété</t>
  </si>
  <si>
    <t xml:space="preserve">                     TOTAL DES PRODUITS</t>
  </si>
  <si>
    <t xml:space="preserve">                        TOTAL DES CHARGES</t>
  </si>
  <si>
    <r>
      <t xml:space="preserve">                      </t>
    </r>
    <r>
      <rPr>
        <b/>
        <sz val="10"/>
        <rFont val="Arial"/>
        <family val="2"/>
      </rPr>
      <t xml:space="preserve">  PRODUITS</t>
    </r>
  </si>
  <si>
    <t>Communication externe</t>
  </si>
  <si>
    <r>
      <t>63 IMPOTS ET TAXES                             T</t>
    </r>
    <r>
      <rPr>
        <sz val="8"/>
        <rFont val="Arial"/>
        <family val="2"/>
      </rPr>
      <t>otal</t>
    </r>
  </si>
  <si>
    <t>Assurances</t>
  </si>
  <si>
    <t>Prestations de service et manifestations</t>
  </si>
  <si>
    <t xml:space="preserve">     dont frais des dirigeants</t>
  </si>
  <si>
    <t xml:space="preserve">     dont déplacements non remboursés</t>
  </si>
  <si>
    <t xml:space="preserve">     dont communication extérieure (estimation)</t>
  </si>
  <si>
    <t xml:space="preserve">     dont frais liés à la quête Journée Nationale</t>
  </si>
  <si>
    <t xml:space="preserve">     dont déplacements offerts</t>
  </si>
  <si>
    <t>Cotisations</t>
  </si>
  <si>
    <t xml:space="preserve">      dont cotisations déficients visuels</t>
  </si>
  <si>
    <t xml:space="preserve">      dont cotisations auxiliaires</t>
  </si>
  <si>
    <t>Electricité,gaz,eau</t>
  </si>
  <si>
    <t>Participation aux frais de siège</t>
  </si>
  <si>
    <t>Départements et régions</t>
  </si>
  <si>
    <t xml:space="preserve">Fournitures de bureau </t>
  </si>
  <si>
    <t>Fournitures et matériel d'équipement</t>
  </si>
  <si>
    <t>Affranchissements</t>
  </si>
  <si>
    <t>Frais téléphone et Internet</t>
  </si>
  <si>
    <t>Entretien, réparations, div.(dont maint. Informatique)</t>
  </si>
  <si>
    <t>Subventions reçues du siège</t>
  </si>
  <si>
    <t>2016 prev</t>
  </si>
  <si>
    <t>dont mise à disposition de personnel</t>
  </si>
  <si>
    <t>2019 prev</t>
  </si>
  <si>
    <t xml:space="preserve">L'activité des bénévoles représente en 2018 l'équivalent de 45 personnes à temps plein ,soit 1 223 441 € de salaires et charges sociales au SMIC     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</si>
</sst>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43" formatCode="_-* #,##0.00\ _€_-;\-* #,##0.00\ _€_-;_-* &quot;-&quot;??\ _€_-;_-@_-"/>
    <numFmt numFmtId="164" formatCode="_-* #,##0\ _€_-;\-* #,##0\ _€_-;_-* &quot;-&quot;??\ _€_-;_-@_-"/>
  </numFmts>
  <fonts count="1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9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Fill="1" applyBorder="1"/>
    <xf numFmtId="3" fontId="1" fillId="0" borderId="1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Border="1"/>
    <xf numFmtId="0" fontId="2" fillId="0" borderId="1" xfId="0" applyFont="1" applyFill="1" applyBorder="1"/>
    <xf numFmtId="6" fontId="1" fillId="0" borderId="0" xfId="0" applyNumberFormat="1" applyFont="1"/>
    <xf numFmtId="0" fontId="2" fillId="0" borderId="0" xfId="0" applyFont="1"/>
    <xf numFmtId="0" fontId="1" fillId="0" borderId="0" xfId="0" applyFont="1" applyBorder="1"/>
    <xf numFmtId="3" fontId="1" fillId="0" borderId="0" xfId="0" applyNumberFormat="1" applyFont="1" applyBorder="1"/>
    <xf numFmtId="3" fontId="2" fillId="0" borderId="0" xfId="0" applyNumberFormat="1" applyFont="1" applyBorder="1"/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0" fontId="5" fillId="0" borderId="1" xfId="0" applyFont="1" applyFill="1" applyBorder="1"/>
    <xf numFmtId="0" fontId="5" fillId="0" borderId="1" xfId="0" applyFont="1" applyBorder="1"/>
    <xf numFmtId="3" fontId="5" fillId="0" borderId="1" xfId="0" applyNumberFormat="1" applyFont="1" applyBorder="1"/>
    <xf numFmtId="0" fontId="2" fillId="0" borderId="0" xfId="0" applyFont="1" applyFill="1"/>
    <xf numFmtId="0" fontId="6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3" fillId="0" borderId="0" xfId="0" applyFont="1" applyFill="1"/>
    <xf numFmtId="3" fontId="3" fillId="0" borderId="1" xfId="0" applyNumberFormat="1" applyFont="1" applyFill="1" applyBorder="1"/>
    <xf numFmtId="0" fontId="7" fillId="2" borderId="1" xfId="0" applyFont="1" applyFill="1" applyBorder="1"/>
    <xf numFmtId="0" fontId="7" fillId="0" borderId="2" xfId="0" applyFont="1" applyFill="1" applyBorder="1"/>
    <xf numFmtId="0" fontId="1" fillId="0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3" fontId="1" fillId="0" borderId="0" xfId="0" applyNumberFormat="1" applyFont="1"/>
    <xf numFmtId="0" fontId="7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/>
    <xf numFmtId="3" fontId="2" fillId="3" borderId="1" xfId="0" applyNumberFormat="1" applyFont="1" applyFill="1" applyBorder="1"/>
    <xf numFmtId="3" fontId="1" fillId="3" borderId="1" xfId="0" applyNumberFormat="1" applyFont="1" applyFill="1" applyBorder="1"/>
    <xf numFmtId="0" fontId="2" fillId="3" borderId="1" xfId="0" applyFont="1" applyFill="1" applyBorder="1"/>
    <xf numFmtId="0" fontId="7" fillId="0" borderId="0" xfId="0" applyFont="1"/>
    <xf numFmtId="0" fontId="8" fillId="0" borderId="0" xfId="0" applyFont="1"/>
    <xf numFmtId="3" fontId="0" fillId="0" borderId="0" xfId="0" applyNumberFormat="1"/>
    <xf numFmtId="0" fontId="5" fillId="0" borderId="3" xfId="0" applyFont="1" applyFill="1" applyBorder="1"/>
    <xf numFmtId="1" fontId="1" fillId="0" borderId="0" xfId="0" applyNumberFormat="1" applyFont="1"/>
    <xf numFmtId="0" fontId="1" fillId="4" borderId="1" xfId="0" applyFont="1" applyFill="1" applyBorder="1"/>
    <xf numFmtId="3" fontId="1" fillId="4" borderId="1" xfId="0" applyNumberFormat="1" applyFont="1" applyFill="1" applyBorder="1"/>
    <xf numFmtId="3" fontId="5" fillId="4" borderId="1" xfId="0" applyNumberFormat="1" applyFont="1" applyFill="1" applyBorder="1"/>
    <xf numFmtId="3" fontId="2" fillId="4" borderId="1" xfId="0" applyNumberFormat="1" applyFont="1" applyFill="1" applyBorder="1"/>
    <xf numFmtId="3" fontId="2" fillId="0" borderId="1" xfId="0" applyNumberFormat="1" applyFont="1" applyBorder="1"/>
    <xf numFmtId="1" fontId="1" fillId="3" borderId="1" xfId="0" applyNumberFormat="1" applyFont="1" applyFill="1" applyBorder="1"/>
    <xf numFmtId="3" fontId="1" fillId="0" borderId="3" xfId="0" applyNumberFormat="1" applyFont="1" applyFill="1" applyBorder="1"/>
    <xf numFmtId="1" fontId="2" fillId="0" borderId="1" xfId="0" applyNumberFormat="1" applyFont="1" applyFill="1" applyBorder="1"/>
    <xf numFmtId="1" fontId="5" fillId="0" borderId="1" xfId="0" applyNumberFormat="1" applyFont="1" applyBorder="1"/>
    <xf numFmtId="1" fontId="1" fillId="0" borderId="1" xfId="0" applyNumberFormat="1" applyFont="1" applyFill="1" applyBorder="1"/>
    <xf numFmtId="0" fontId="9" fillId="0" borderId="0" xfId="0" applyFont="1"/>
    <xf numFmtId="3" fontId="7" fillId="0" borderId="0" xfId="0" applyNumberFormat="1" applyFont="1"/>
    <xf numFmtId="3" fontId="1" fillId="0" borderId="1" xfId="0" applyNumberFormat="1" applyFont="1" applyBorder="1" applyAlignment="1">
      <alignment vertical="top"/>
    </xf>
    <xf numFmtId="3" fontId="2" fillId="0" borderId="1" xfId="0" applyNumberFormat="1" applyFont="1" applyFill="1" applyBorder="1" applyAlignment="1">
      <alignment vertical="top"/>
    </xf>
    <xf numFmtId="4" fontId="1" fillId="0" borderId="0" xfId="0" applyNumberFormat="1" applyFont="1"/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/>
    <xf numFmtId="3" fontId="1" fillId="0" borderId="4" xfId="0" applyNumberFormat="1" applyFont="1" applyBorder="1"/>
    <xf numFmtId="3" fontId="1" fillId="0" borderId="4" xfId="0" applyNumberFormat="1" applyFont="1" applyFill="1" applyBorder="1"/>
    <xf numFmtId="3" fontId="2" fillId="0" borderId="4" xfId="0" applyNumberFormat="1" applyFont="1" applyFill="1" applyBorder="1"/>
    <xf numFmtId="3" fontId="2" fillId="0" borderId="4" xfId="0" applyNumberFormat="1" applyFont="1" applyBorder="1"/>
    <xf numFmtId="3" fontId="5" fillId="0" borderId="4" xfId="0" applyNumberFormat="1" applyFont="1" applyBorder="1"/>
    <xf numFmtId="0" fontId="1" fillId="0" borderId="4" xfId="0" applyFont="1" applyBorder="1"/>
    <xf numFmtId="3" fontId="2" fillId="2" borderId="4" xfId="0" applyNumberFormat="1" applyFont="1" applyFill="1" applyBorder="1"/>
    <xf numFmtId="0" fontId="2" fillId="2" borderId="4" xfId="0" applyFont="1" applyFill="1" applyBorder="1"/>
    <xf numFmtId="0" fontId="7" fillId="2" borderId="5" xfId="0" applyFont="1" applyFill="1" applyBorder="1"/>
    <xf numFmtId="0" fontId="2" fillId="2" borderId="5" xfId="0" applyFont="1" applyFill="1" applyBorder="1"/>
    <xf numFmtId="0" fontId="1" fillId="0" borderId="5" xfId="0" applyFont="1" applyFill="1" applyBorder="1"/>
    <xf numFmtId="0" fontId="2" fillId="0" borderId="5" xfId="0" applyFont="1" applyBorder="1"/>
    <xf numFmtId="0" fontId="5" fillId="0" borderId="5" xfId="0" applyFont="1" applyFill="1" applyBorder="1"/>
    <xf numFmtId="0" fontId="2" fillId="0" borderId="5" xfId="0" applyFont="1" applyFill="1" applyBorder="1"/>
    <xf numFmtId="0" fontId="1" fillId="0" borderId="6" xfId="0" applyFont="1" applyFill="1" applyBorder="1"/>
    <xf numFmtId="3" fontId="2" fillId="0" borderId="3" xfId="0" applyNumberFormat="1" applyFont="1" applyFill="1" applyBorder="1"/>
    <xf numFmtId="0" fontId="1" fillId="0" borderId="3" xfId="0" applyFont="1" applyFill="1" applyBorder="1"/>
    <xf numFmtId="6" fontId="1" fillId="0" borderId="3" xfId="0" applyNumberFormat="1" applyFont="1" applyBorder="1"/>
    <xf numFmtId="0" fontId="1" fillId="0" borderId="3" xfId="0" applyFont="1" applyBorder="1"/>
    <xf numFmtId="3" fontId="1" fillId="0" borderId="3" xfId="0" applyNumberFormat="1" applyFont="1" applyBorder="1"/>
    <xf numFmtId="3" fontId="2" fillId="0" borderId="3" xfId="0" applyNumberFormat="1" applyFont="1" applyBorder="1"/>
    <xf numFmtId="164" fontId="1" fillId="2" borderId="1" xfId="1" applyNumberFormat="1" applyFont="1" applyFill="1" applyBorder="1" applyAlignment="1">
      <alignment horizontal="right"/>
    </xf>
    <xf numFmtId="164" fontId="1" fillId="2" borderId="4" xfId="1" applyNumberFormat="1" applyFont="1" applyFill="1" applyBorder="1" applyAlignment="1">
      <alignment horizontal="right"/>
    </xf>
    <xf numFmtId="0" fontId="5" fillId="0" borderId="5" xfId="0" applyFont="1" applyBorder="1"/>
    <xf numFmtId="164" fontId="2" fillId="2" borderId="1" xfId="1" applyNumberFormat="1" applyFont="1" applyFill="1" applyBorder="1" applyAlignment="1">
      <alignment vertical="top"/>
    </xf>
    <xf numFmtId="3" fontId="3" fillId="0" borderId="6" xfId="0" applyNumberFormat="1" applyFont="1" applyFill="1" applyBorder="1"/>
    <xf numFmtId="0" fontId="1" fillId="0" borderId="0" xfId="0" applyFont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view="pageLayout" topLeftCell="A7" zoomScaleNormal="100" workbookViewId="0">
      <selection activeCell="A49" sqref="A1:I49"/>
    </sheetView>
  </sheetViews>
  <sheetFormatPr baseColWidth="10" defaultRowHeight="11.25"/>
  <cols>
    <col min="1" max="1" width="35.28515625" style="3" customWidth="1"/>
    <col min="2" max="4" width="9.140625" style="3" customWidth="1"/>
    <col min="5" max="5" width="1.140625" style="81" customWidth="1"/>
    <col min="6" max="6" width="34.5703125" style="3" customWidth="1"/>
    <col min="7" max="7" width="9.140625" style="3" customWidth="1"/>
    <col min="8" max="8" width="10.42578125" style="3" customWidth="1"/>
    <col min="9" max="9" width="9.140625" style="3" customWidth="1"/>
    <col min="10" max="16384" width="11.42578125" style="3"/>
  </cols>
  <sheetData>
    <row r="1" spans="1:11" ht="12.75">
      <c r="A1" s="27"/>
      <c r="B1" s="30"/>
      <c r="C1" s="35"/>
      <c r="D1" s="35"/>
      <c r="E1" s="77"/>
      <c r="F1" s="21"/>
      <c r="G1" s="30"/>
    </row>
    <row r="2" spans="1:11" ht="12.75">
      <c r="A2" s="26" t="s">
        <v>38</v>
      </c>
      <c r="B2" s="36">
        <v>2017</v>
      </c>
      <c r="C2" s="36">
        <v>2018</v>
      </c>
      <c r="D2" s="61" t="s">
        <v>72</v>
      </c>
      <c r="E2" s="22"/>
      <c r="F2" s="71" t="s">
        <v>48</v>
      </c>
      <c r="G2" s="36">
        <v>2017</v>
      </c>
      <c r="H2" s="36">
        <v>2018</v>
      </c>
      <c r="I2" s="36" t="s">
        <v>72</v>
      </c>
    </row>
    <row r="3" spans="1:11">
      <c r="A3" s="25" t="s">
        <v>2</v>
      </c>
      <c r="B3" s="23"/>
      <c r="C3" s="23"/>
      <c r="D3" s="62"/>
      <c r="E3" s="5"/>
      <c r="F3" s="72" t="s">
        <v>10</v>
      </c>
      <c r="G3" s="23"/>
      <c r="H3" s="23"/>
      <c r="I3" s="23"/>
    </row>
    <row r="4" spans="1:11">
      <c r="A4" s="1" t="s">
        <v>61</v>
      </c>
      <c r="B4" s="4">
        <v>6133</v>
      </c>
      <c r="C4" s="4">
        <v>6611</v>
      </c>
      <c r="D4" s="63">
        <v>6800</v>
      </c>
      <c r="E4" s="5"/>
      <c r="F4" s="73"/>
      <c r="G4" s="4"/>
      <c r="H4" s="4"/>
      <c r="I4" s="4"/>
      <c r="J4" s="60"/>
    </row>
    <row r="5" spans="1:11">
      <c r="A5" s="1" t="s">
        <v>64</v>
      </c>
      <c r="B5" s="4">
        <v>8629</v>
      </c>
      <c r="C5" s="4">
        <v>7179</v>
      </c>
      <c r="D5" s="63">
        <v>12200</v>
      </c>
      <c r="E5" s="5"/>
      <c r="F5" s="73"/>
      <c r="G5" s="4"/>
      <c r="H5" s="4"/>
      <c r="I5" s="4"/>
      <c r="J5" s="60"/>
    </row>
    <row r="6" spans="1:11">
      <c r="A6" s="1" t="s">
        <v>65</v>
      </c>
      <c r="B6" s="4">
        <v>5210</v>
      </c>
      <c r="C6" s="4">
        <v>2865</v>
      </c>
      <c r="D6" s="63">
        <v>3000</v>
      </c>
      <c r="E6" s="6"/>
      <c r="F6" s="73" t="s">
        <v>52</v>
      </c>
      <c r="G6" s="4">
        <v>6300</v>
      </c>
      <c r="H6" s="4">
        <v>6576</v>
      </c>
      <c r="I6" s="4"/>
      <c r="J6" s="60"/>
      <c r="K6" s="34"/>
    </row>
    <row r="7" spans="1:11">
      <c r="A7" s="5" t="s">
        <v>49</v>
      </c>
      <c r="B7" s="6">
        <v>0</v>
      </c>
      <c r="C7" s="6">
        <v>0</v>
      </c>
      <c r="D7" s="64">
        <v>0</v>
      </c>
      <c r="E7" s="17"/>
      <c r="F7" s="73" t="s">
        <v>15</v>
      </c>
      <c r="G7" s="53">
        <f t="shared" ref="G7" si="0">SUM(G6)</f>
        <v>6300</v>
      </c>
      <c r="H7" s="53">
        <f t="shared" ref="H7:I7" si="1">SUM(H6)</f>
        <v>6576</v>
      </c>
      <c r="I7" s="10">
        <f t="shared" si="1"/>
        <v>0</v>
      </c>
      <c r="J7" s="60"/>
      <c r="K7" s="34"/>
    </row>
    <row r="8" spans="1:11">
      <c r="A8" s="31" t="s">
        <v>16</v>
      </c>
      <c r="B8" s="17">
        <f t="shared" ref="B8" si="2">SUM(B4:B7)</f>
        <v>19972</v>
      </c>
      <c r="C8" s="17">
        <f t="shared" ref="C8:D8" si="3">SUM(C4:C7)</f>
        <v>16655</v>
      </c>
      <c r="D8" s="65">
        <f t="shared" si="3"/>
        <v>22000</v>
      </c>
      <c r="E8" s="17"/>
      <c r="F8" s="73"/>
      <c r="G8" s="17"/>
      <c r="H8" s="17"/>
      <c r="I8" s="17"/>
      <c r="J8" s="60"/>
      <c r="K8" s="34"/>
    </row>
    <row r="9" spans="1:11">
      <c r="A9" s="25" t="s">
        <v>4</v>
      </c>
      <c r="B9" s="23"/>
      <c r="C9" s="23"/>
      <c r="D9" s="62"/>
      <c r="E9" s="5"/>
      <c r="F9" s="72" t="s">
        <v>9</v>
      </c>
      <c r="G9" s="23"/>
      <c r="H9" s="23"/>
      <c r="I9" s="23"/>
      <c r="J9" s="60"/>
      <c r="K9" s="34"/>
    </row>
    <row r="10" spans="1:11">
      <c r="A10" s="1" t="s">
        <v>45</v>
      </c>
      <c r="B10" s="4">
        <v>7460</v>
      </c>
      <c r="C10" s="4">
        <v>6146</v>
      </c>
      <c r="D10" s="63">
        <v>6500</v>
      </c>
      <c r="E10" s="5"/>
      <c r="F10" s="73" t="s">
        <v>8</v>
      </c>
      <c r="G10" s="4"/>
      <c r="H10" s="4"/>
      <c r="I10" s="4"/>
      <c r="J10" s="60"/>
      <c r="K10" s="34"/>
    </row>
    <row r="11" spans="1:11">
      <c r="A11" s="1" t="s">
        <v>51</v>
      </c>
      <c r="B11" s="4">
        <v>5051</v>
      </c>
      <c r="C11" s="4">
        <v>5248</v>
      </c>
      <c r="D11" s="63">
        <v>4200</v>
      </c>
      <c r="E11" s="6"/>
      <c r="F11" s="73" t="s">
        <v>63</v>
      </c>
      <c r="G11" s="4">
        <v>6456</v>
      </c>
      <c r="H11" s="4">
        <v>10134</v>
      </c>
      <c r="I11" s="4">
        <v>10000</v>
      </c>
      <c r="J11" s="60"/>
      <c r="K11" s="34"/>
    </row>
    <row r="12" spans="1:11">
      <c r="A12" s="1" t="s">
        <v>68</v>
      </c>
      <c r="B12" s="4">
        <v>9697</v>
      </c>
      <c r="C12" s="4">
        <v>8713</v>
      </c>
      <c r="D12" s="63">
        <v>9500</v>
      </c>
      <c r="E12" s="6"/>
      <c r="F12" s="73" t="s">
        <v>23</v>
      </c>
      <c r="G12" s="6">
        <v>7778</v>
      </c>
      <c r="H12" s="6">
        <v>8398</v>
      </c>
      <c r="I12" s="6">
        <v>8400</v>
      </c>
      <c r="J12" s="60"/>
      <c r="K12" s="34"/>
    </row>
    <row r="13" spans="1:11">
      <c r="A13" s="5" t="s">
        <v>16</v>
      </c>
      <c r="B13" s="17">
        <f t="shared" ref="B13" si="4">SUM(B10:B12)</f>
        <v>22208</v>
      </c>
      <c r="C13" s="17">
        <f t="shared" ref="C13:D13" si="5">SUM(C10:C12)</f>
        <v>20107</v>
      </c>
      <c r="D13" s="65">
        <f t="shared" si="5"/>
        <v>20200</v>
      </c>
      <c r="E13" s="6"/>
      <c r="F13" s="73" t="s">
        <v>15</v>
      </c>
      <c r="G13" s="17">
        <f>SUM(G10:G12)</f>
        <v>14234</v>
      </c>
      <c r="H13" s="17">
        <f>SUM(H10:H12)</f>
        <v>18532</v>
      </c>
      <c r="I13" s="17">
        <f>SUM(I10:I12)</f>
        <v>18400</v>
      </c>
      <c r="J13" s="60"/>
      <c r="K13" s="34"/>
    </row>
    <row r="14" spans="1:11">
      <c r="A14" s="25" t="s">
        <v>5</v>
      </c>
      <c r="B14" s="23"/>
      <c r="C14" s="23"/>
      <c r="D14" s="62"/>
      <c r="E14" s="5"/>
      <c r="J14" s="60"/>
      <c r="K14" s="34"/>
    </row>
    <row r="15" spans="1:11">
      <c r="A15" s="1" t="s">
        <v>0</v>
      </c>
      <c r="B15" s="4">
        <v>23636</v>
      </c>
      <c r="C15" s="4">
        <v>50463</v>
      </c>
      <c r="D15" s="63">
        <v>50000</v>
      </c>
      <c r="E15" s="17"/>
      <c r="F15" s="72" t="s">
        <v>39</v>
      </c>
      <c r="G15" s="25"/>
      <c r="H15" s="25"/>
      <c r="I15" s="25"/>
      <c r="J15" s="60"/>
      <c r="K15" s="34"/>
    </row>
    <row r="16" spans="1:11">
      <c r="A16" s="1" t="s">
        <v>24</v>
      </c>
      <c r="B16" s="4">
        <v>4788</v>
      </c>
      <c r="C16" s="4">
        <v>5052</v>
      </c>
      <c r="D16" s="63">
        <v>5100</v>
      </c>
      <c r="E16" s="17"/>
      <c r="F16" s="73" t="s">
        <v>43</v>
      </c>
      <c r="G16" s="4">
        <v>61175</v>
      </c>
      <c r="H16" s="4">
        <v>45243</v>
      </c>
      <c r="I16" s="4">
        <v>49000</v>
      </c>
      <c r="J16" s="60"/>
      <c r="K16" s="34"/>
    </row>
    <row r="17" spans="1:11">
      <c r="A17" s="2" t="s">
        <v>41</v>
      </c>
      <c r="B17" s="50">
        <v>33568</v>
      </c>
      <c r="C17" s="50">
        <v>43847</v>
      </c>
      <c r="D17" s="66">
        <v>45000</v>
      </c>
      <c r="E17" s="5"/>
      <c r="F17" s="73" t="s">
        <v>34</v>
      </c>
      <c r="G17" s="4">
        <v>4133</v>
      </c>
      <c r="H17" s="4">
        <v>2650</v>
      </c>
      <c r="I17" s="4">
        <v>2000</v>
      </c>
      <c r="J17" s="60"/>
      <c r="K17" s="34"/>
    </row>
    <row r="18" spans="1:11">
      <c r="A18" s="33" t="s">
        <v>53</v>
      </c>
      <c r="B18" s="54">
        <v>1080</v>
      </c>
      <c r="C18" s="54">
        <v>804</v>
      </c>
      <c r="D18" s="63">
        <v>900</v>
      </c>
      <c r="E18" s="5"/>
      <c r="F18" s="73" t="s">
        <v>33</v>
      </c>
      <c r="G18" s="19">
        <v>0</v>
      </c>
      <c r="H18" s="19">
        <v>0</v>
      </c>
      <c r="I18" s="19"/>
      <c r="J18" s="60"/>
      <c r="K18" s="34"/>
    </row>
    <row r="19" spans="1:11">
      <c r="A19" s="33" t="s">
        <v>54</v>
      </c>
      <c r="B19" s="20">
        <v>20781</v>
      </c>
      <c r="C19" s="20">
        <v>28749</v>
      </c>
      <c r="D19" s="67">
        <v>29000</v>
      </c>
      <c r="E19" s="5"/>
      <c r="F19" s="73" t="s">
        <v>13</v>
      </c>
      <c r="G19" s="20">
        <v>5614</v>
      </c>
      <c r="H19" s="20">
        <v>3397</v>
      </c>
      <c r="I19" s="20">
        <v>5000</v>
      </c>
      <c r="J19" s="60"/>
      <c r="K19" s="34"/>
    </row>
    <row r="20" spans="1:11">
      <c r="A20" s="5" t="s">
        <v>66</v>
      </c>
      <c r="B20" s="4">
        <v>8597</v>
      </c>
      <c r="C20" s="4">
        <v>10457</v>
      </c>
      <c r="D20" s="63">
        <v>12000</v>
      </c>
      <c r="E20" s="6"/>
      <c r="F20" s="73" t="s">
        <v>15</v>
      </c>
      <c r="G20" s="17">
        <f t="shared" ref="G20" si="6">SUM(G16:G19)</f>
        <v>70922</v>
      </c>
      <c r="H20" s="17">
        <f t="shared" ref="H20:I20" si="7">SUM(H16:H19)</f>
        <v>51290</v>
      </c>
      <c r="I20" s="17">
        <f t="shared" si="7"/>
        <v>56000</v>
      </c>
      <c r="J20" s="60"/>
      <c r="K20" s="34"/>
    </row>
    <row r="21" spans="1:11">
      <c r="A21" s="5" t="s">
        <v>67</v>
      </c>
      <c r="B21" s="4">
        <v>10351</v>
      </c>
      <c r="C21" s="4">
        <v>11029</v>
      </c>
      <c r="D21" s="63">
        <v>10000</v>
      </c>
      <c r="E21" s="6"/>
      <c r="F21" s="73"/>
      <c r="G21" s="17"/>
      <c r="H21" s="17"/>
      <c r="I21" s="17"/>
      <c r="J21" s="60"/>
      <c r="K21" s="34"/>
    </row>
    <row r="22" spans="1:11">
      <c r="A22" s="18"/>
      <c r="B22" s="20"/>
      <c r="C22" s="20"/>
      <c r="D22" s="67"/>
      <c r="E22" s="6"/>
      <c r="F22" s="72" t="s">
        <v>32</v>
      </c>
      <c r="G22" s="25"/>
      <c r="H22" s="25"/>
      <c r="I22" s="25"/>
      <c r="J22" s="60"/>
      <c r="K22" s="34"/>
    </row>
    <row r="23" spans="1:11">
      <c r="A23" s="5" t="s">
        <v>25</v>
      </c>
      <c r="B23" s="1">
        <v>1203</v>
      </c>
      <c r="C23" s="1">
        <v>1258</v>
      </c>
      <c r="D23" s="68">
        <v>1300</v>
      </c>
      <c r="E23" s="6"/>
      <c r="F23" s="74" t="s">
        <v>58</v>
      </c>
      <c r="G23" s="50">
        <v>73354</v>
      </c>
      <c r="H23" s="50">
        <v>77119</v>
      </c>
      <c r="I23" s="50">
        <v>85000</v>
      </c>
      <c r="J23" s="60"/>
      <c r="K23" s="34"/>
    </row>
    <row r="24" spans="1:11">
      <c r="A24" s="5" t="s">
        <v>16</v>
      </c>
      <c r="B24" s="17">
        <f>B15+B16+B17+B20+B23+B21</f>
        <v>82143</v>
      </c>
      <c r="C24" s="17">
        <f>C15+C16+C17+C20+C23+C21</f>
        <v>122106</v>
      </c>
      <c r="D24" s="65">
        <f>D15+D16+D17+D20+D21+D23</f>
        <v>123400</v>
      </c>
      <c r="E24" s="6"/>
      <c r="F24" s="75" t="s">
        <v>59</v>
      </c>
      <c r="G24" s="6">
        <v>61815</v>
      </c>
      <c r="H24" s="6">
        <v>64730</v>
      </c>
      <c r="I24" s="6">
        <v>71000</v>
      </c>
      <c r="J24" s="60"/>
      <c r="K24" s="34"/>
    </row>
    <row r="25" spans="1:11">
      <c r="A25" s="25" t="s">
        <v>50</v>
      </c>
      <c r="B25" s="24">
        <v>4621</v>
      </c>
      <c r="C25" s="24">
        <v>4871</v>
      </c>
      <c r="D25" s="69">
        <v>5000</v>
      </c>
      <c r="E25" s="6"/>
      <c r="F25" s="75" t="s">
        <v>60</v>
      </c>
      <c r="G25" s="6">
        <v>11539</v>
      </c>
      <c r="H25" s="6">
        <v>12389</v>
      </c>
      <c r="I25" s="6">
        <v>14000</v>
      </c>
      <c r="J25" s="60"/>
      <c r="K25" s="34"/>
    </row>
    <row r="26" spans="1:11">
      <c r="A26" s="25" t="s">
        <v>6</v>
      </c>
      <c r="B26" s="23"/>
      <c r="C26" s="23"/>
      <c r="D26" s="62"/>
      <c r="E26" s="6"/>
      <c r="F26" s="76" t="s">
        <v>26</v>
      </c>
      <c r="G26" s="17">
        <v>41261</v>
      </c>
      <c r="H26" s="17">
        <v>106484</v>
      </c>
      <c r="I26" s="50">
        <v>33000</v>
      </c>
      <c r="J26" s="60"/>
      <c r="K26" s="34"/>
    </row>
    <row r="27" spans="1:11">
      <c r="A27" s="1" t="s">
        <v>1</v>
      </c>
      <c r="B27" s="4">
        <v>45841</v>
      </c>
      <c r="C27" s="4">
        <v>50988</v>
      </c>
      <c r="D27" s="63">
        <v>52221</v>
      </c>
      <c r="E27" s="6"/>
      <c r="F27" s="75" t="s">
        <v>57</v>
      </c>
      <c r="G27" s="4">
        <v>20781</v>
      </c>
      <c r="H27" s="4">
        <v>28749</v>
      </c>
      <c r="I27" s="4">
        <v>29000</v>
      </c>
      <c r="J27" s="60"/>
      <c r="K27" s="34"/>
    </row>
    <row r="28" spans="1:11">
      <c r="A28" s="1"/>
      <c r="B28" s="4"/>
      <c r="C28" s="4"/>
      <c r="D28" s="63"/>
      <c r="E28" s="6"/>
      <c r="F28" s="19" t="s">
        <v>71</v>
      </c>
      <c r="G28" s="4">
        <v>18652</v>
      </c>
      <c r="H28" s="4">
        <v>74310</v>
      </c>
      <c r="I28" s="4">
        <v>0</v>
      </c>
      <c r="J28" s="60"/>
      <c r="K28" s="34"/>
    </row>
    <row r="29" spans="1:11">
      <c r="A29" s="1"/>
      <c r="B29" s="4"/>
      <c r="C29" s="4"/>
      <c r="D29" s="63"/>
      <c r="E29" s="6"/>
      <c r="F29" s="86"/>
      <c r="G29" s="4"/>
      <c r="H29" s="4">
        <v>0</v>
      </c>
      <c r="I29" s="4"/>
      <c r="J29" s="60"/>
      <c r="K29" s="34"/>
    </row>
    <row r="30" spans="1:11">
      <c r="A30" s="1" t="s">
        <v>44</v>
      </c>
      <c r="B30" s="4">
        <v>22539</v>
      </c>
      <c r="C30" s="4">
        <v>26621</v>
      </c>
      <c r="D30" s="63">
        <v>27155</v>
      </c>
      <c r="E30" s="6"/>
      <c r="F30" s="73" t="s">
        <v>15</v>
      </c>
      <c r="G30" s="17">
        <f>G23+G26+G29</f>
        <v>114615</v>
      </c>
      <c r="H30" s="17">
        <f>H23+H26</f>
        <v>183603</v>
      </c>
      <c r="I30" s="17">
        <f>I23+I26+I29</f>
        <v>118000</v>
      </c>
      <c r="J30" s="60"/>
      <c r="K30" s="34"/>
    </row>
    <row r="31" spans="1:11">
      <c r="A31" s="5" t="s">
        <v>16</v>
      </c>
      <c r="B31" s="17">
        <f t="shared" ref="B31" si="8">SUM(B27:B30)</f>
        <v>68380</v>
      </c>
      <c r="C31" s="17">
        <f t="shared" ref="C31:D31" si="9">SUM(C27:C30)</f>
        <v>77609</v>
      </c>
      <c r="D31" s="65">
        <f t="shared" si="9"/>
        <v>79376</v>
      </c>
      <c r="E31" s="6"/>
      <c r="F31" s="72" t="s">
        <v>11</v>
      </c>
      <c r="G31" s="25"/>
      <c r="H31" s="25"/>
      <c r="I31" s="25"/>
      <c r="J31" s="60"/>
      <c r="K31" s="34"/>
    </row>
    <row r="32" spans="1:11">
      <c r="A32" s="25" t="s">
        <v>19</v>
      </c>
      <c r="B32" s="23"/>
      <c r="C32" s="23"/>
      <c r="D32" s="62"/>
      <c r="E32" s="6"/>
      <c r="F32" s="73" t="s">
        <v>40</v>
      </c>
      <c r="G32" s="55">
        <v>9659</v>
      </c>
      <c r="H32" s="55">
        <v>8779</v>
      </c>
      <c r="I32" s="5">
        <v>9800</v>
      </c>
      <c r="J32" s="60"/>
      <c r="K32" s="34"/>
    </row>
    <row r="33" spans="1:11">
      <c r="A33" s="1" t="s">
        <v>42</v>
      </c>
      <c r="B33" s="4">
        <v>3344</v>
      </c>
      <c r="C33" s="4">
        <v>2910</v>
      </c>
      <c r="D33" s="63">
        <v>3000</v>
      </c>
      <c r="E33" s="5"/>
      <c r="F33" s="73"/>
      <c r="G33" s="4">
        <v>0</v>
      </c>
      <c r="H33" s="4">
        <v>0</v>
      </c>
      <c r="I33" s="4">
        <v>0</v>
      </c>
      <c r="J33" s="60"/>
      <c r="K33" s="34"/>
    </row>
    <row r="34" spans="1:11">
      <c r="A34" s="1" t="s">
        <v>26</v>
      </c>
      <c r="B34" s="4">
        <v>21119</v>
      </c>
      <c r="C34" s="4">
        <v>74310</v>
      </c>
      <c r="D34" s="63"/>
      <c r="E34" s="17"/>
      <c r="F34" s="73" t="s">
        <v>15</v>
      </c>
      <c r="G34" s="17">
        <f t="shared" ref="G34" si="10">SUM(G32:G33)</f>
        <v>9659</v>
      </c>
      <c r="H34" s="17">
        <f t="shared" ref="H34:I34" si="11">SUM(H32:H33)</f>
        <v>8779</v>
      </c>
      <c r="I34" s="17">
        <f t="shared" si="11"/>
        <v>9800</v>
      </c>
      <c r="J34" s="60"/>
      <c r="K34" s="34"/>
    </row>
    <row r="35" spans="1:11">
      <c r="A35" s="19"/>
      <c r="B35" s="20"/>
      <c r="C35" s="20"/>
      <c r="D35" s="67">
        <f>Siège!D33+Délégations!D33</f>
        <v>0</v>
      </c>
      <c r="E35" s="5"/>
      <c r="F35" s="72" t="s">
        <v>17</v>
      </c>
      <c r="G35" s="25"/>
      <c r="H35" s="25"/>
      <c r="I35" s="25"/>
      <c r="J35" s="60"/>
      <c r="K35" s="34"/>
    </row>
    <row r="36" spans="1:11">
      <c r="A36" s="19" t="s">
        <v>71</v>
      </c>
      <c r="B36" s="20">
        <v>18652</v>
      </c>
      <c r="C36" s="20">
        <v>74310</v>
      </c>
      <c r="D36" s="67"/>
      <c r="E36" s="5"/>
      <c r="F36" s="72"/>
      <c r="G36" s="25"/>
      <c r="H36" s="25"/>
      <c r="I36" s="25"/>
      <c r="J36" s="60"/>
      <c r="K36" s="34"/>
    </row>
    <row r="37" spans="1:11">
      <c r="A37" s="5" t="s">
        <v>16</v>
      </c>
      <c r="B37" s="17">
        <f>SUM(B33:B34)</f>
        <v>24463</v>
      </c>
      <c r="C37" s="17">
        <f>SUM(C33:C34)</f>
        <v>77220</v>
      </c>
      <c r="D37" s="65">
        <f>SUM(D33:D35)</f>
        <v>3000</v>
      </c>
      <c r="E37" s="5"/>
      <c r="F37" s="73" t="s">
        <v>28</v>
      </c>
      <c r="G37" s="17">
        <v>234760</v>
      </c>
      <c r="H37" s="17">
        <v>76976</v>
      </c>
      <c r="I37" s="17"/>
      <c r="J37" s="60"/>
      <c r="K37" s="34"/>
    </row>
    <row r="38" spans="1:11">
      <c r="A38" s="25" t="s">
        <v>7</v>
      </c>
      <c r="B38" s="47"/>
      <c r="C38" s="47"/>
      <c r="D38" s="70"/>
      <c r="E38" s="5"/>
      <c r="F38" s="73" t="s">
        <v>29</v>
      </c>
      <c r="G38" s="10">
        <v>1264</v>
      </c>
      <c r="H38" s="10"/>
      <c r="I38" s="10"/>
      <c r="J38" s="60"/>
      <c r="K38" s="34"/>
    </row>
    <row r="39" spans="1:11">
      <c r="A39" s="25" t="s">
        <v>3</v>
      </c>
      <c r="B39" s="25">
        <v>75</v>
      </c>
      <c r="C39" s="25">
        <v>70</v>
      </c>
      <c r="D39" s="70"/>
      <c r="E39" s="17"/>
      <c r="F39" s="73" t="s">
        <v>15</v>
      </c>
      <c r="G39" s="17">
        <f>SUM(G37:G38)</f>
        <v>236024</v>
      </c>
      <c r="H39" s="17">
        <f>SUM(H37:H38)</f>
        <v>76976</v>
      </c>
      <c r="I39" s="17">
        <f>SUM(I37:I38)</f>
        <v>0</v>
      </c>
      <c r="J39" s="60"/>
      <c r="K39" s="34"/>
    </row>
    <row r="40" spans="1:11">
      <c r="A40" s="25" t="s">
        <v>20</v>
      </c>
      <c r="B40" s="23"/>
      <c r="C40" s="23"/>
      <c r="D40" s="62"/>
      <c r="E40" s="5"/>
      <c r="F40" s="72" t="s">
        <v>12</v>
      </c>
      <c r="G40" s="23"/>
      <c r="H40" s="23"/>
      <c r="I40" s="23"/>
      <c r="J40" s="60"/>
      <c r="K40" s="34"/>
    </row>
    <row r="41" spans="1:11">
      <c r="A41" s="1" t="s">
        <v>21</v>
      </c>
      <c r="B41" s="4">
        <v>23351</v>
      </c>
      <c r="C41" s="4">
        <v>27405</v>
      </c>
      <c r="D41" s="63">
        <v>28000</v>
      </c>
      <c r="E41" s="5"/>
      <c r="F41" s="73" t="s">
        <v>30</v>
      </c>
      <c r="G41" s="4"/>
      <c r="H41" s="4"/>
      <c r="I41" s="4"/>
      <c r="J41" s="60"/>
      <c r="K41" s="34"/>
    </row>
    <row r="42" spans="1:11">
      <c r="A42" s="1" t="s">
        <v>22</v>
      </c>
      <c r="B42" s="4"/>
      <c r="C42" s="4">
        <f>Siège!C40+Délégations!C40</f>
        <v>0</v>
      </c>
      <c r="D42" s="63"/>
      <c r="E42" s="5"/>
      <c r="F42" s="73" t="s">
        <v>31</v>
      </c>
      <c r="G42" s="4"/>
      <c r="H42" s="4"/>
      <c r="I42" s="58"/>
      <c r="J42" s="60"/>
      <c r="K42" s="34"/>
    </row>
    <row r="43" spans="1:11">
      <c r="A43" s="5" t="s">
        <v>16</v>
      </c>
      <c r="B43" s="17">
        <f t="shared" ref="B43:C43" si="12">SUM(B41:B42)</f>
        <v>23351</v>
      </c>
      <c r="C43" s="17">
        <f t="shared" si="12"/>
        <v>27405</v>
      </c>
      <c r="D43" s="65">
        <f t="shared" ref="D43" si="13">SUM(D41:D42)</f>
        <v>28000</v>
      </c>
      <c r="E43" s="5"/>
      <c r="F43" s="73" t="s">
        <v>15</v>
      </c>
      <c r="G43" s="17"/>
      <c r="H43" s="17"/>
      <c r="I43" s="59"/>
      <c r="J43" s="60"/>
      <c r="K43" s="34"/>
    </row>
    <row r="44" spans="1:11">
      <c r="A44" s="25" t="s">
        <v>18</v>
      </c>
      <c r="B44" s="84">
        <v>206541</v>
      </c>
      <c r="C44" s="84"/>
      <c r="D44" s="85">
        <v>0</v>
      </c>
      <c r="E44" s="5"/>
      <c r="F44" s="72" t="s">
        <v>14</v>
      </c>
      <c r="G44" s="25">
        <v>0</v>
      </c>
      <c r="H44" s="25">
        <v>287</v>
      </c>
      <c r="I44" s="87">
        <v>78776</v>
      </c>
      <c r="J44" s="60"/>
      <c r="K44" s="34"/>
    </row>
    <row r="45" spans="1:11">
      <c r="A45" s="25" t="s">
        <v>47</v>
      </c>
      <c r="B45" s="24">
        <f>B8+B13+B24+B25+B31+B37+B43+B38+B39+B44</f>
        <v>451754</v>
      </c>
      <c r="C45" s="24">
        <f>C8+C13+C24+C25+C31+C37+C43+C38+C39+C44</f>
        <v>346043</v>
      </c>
      <c r="D45" s="69">
        <f>D8+D13+D24+D25+D31+D37+D43+D38+D39+D44</f>
        <v>280976</v>
      </c>
      <c r="E45" s="17"/>
      <c r="F45" s="72" t="s">
        <v>46</v>
      </c>
      <c r="G45" s="24">
        <f>G13+G20+G30+G34+G39+G44+G7</f>
        <v>451754</v>
      </c>
      <c r="H45" s="24">
        <f>H7+H13+H20+H30+H34+H39+H44</f>
        <v>346043</v>
      </c>
      <c r="I45" s="24">
        <f>I13+I20+I30+I34+I39+I44+I7</f>
        <v>280976</v>
      </c>
      <c r="J45" s="60"/>
      <c r="K45" s="34"/>
    </row>
    <row r="46" spans="1:11" ht="12.75">
      <c r="E46" s="88"/>
    </row>
    <row r="47" spans="1:11">
      <c r="A47" s="13"/>
      <c r="B47" s="13"/>
      <c r="C47" s="13"/>
      <c r="D47" s="13"/>
      <c r="E47" s="13"/>
      <c r="F47" s="13"/>
      <c r="G47" s="13"/>
      <c r="H47" s="13"/>
      <c r="I47" s="13"/>
      <c r="J47" s="34"/>
      <c r="K47" s="34"/>
    </row>
    <row r="48" spans="1:11">
      <c r="A48" s="13"/>
      <c r="B48" s="13"/>
      <c r="C48" s="14"/>
      <c r="D48" s="13"/>
      <c r="E48" s="7"/>
      <c r="F48" s="13"/>
      <c r="G48" s="14"/>
      <c r="H48" s="14"/>
      <c r="I48" s="14"/>
    </row>
    <row r="49" spans="1:10">
      <c r="A49" s="89" t="s">
        <v>73</v>
      </c>
      <c r="B49" s="89"/>
      <c r="C49" s="89"/>
      <c r="D49" s="89"/>
      <c r="E49" s="89"/>
      <c r="F49" s="89"/>
      <c r="G49" s="89"/>
      <c r="H49" s="89"/>
      <c r="I49" s="89"/>
      <c r="J49" s="34"/>
    </row>
    <row r="50" spans="1:10">
      <c r="C50" s="34"/>
      <c r="E50" s="79"/>
      <c r="F50" s="34"/>
      <c r="G50" s="34"/>
      <c r="H50" s="34"/>
      <c r="I50" s="34"/>
    </row>
    <row r="51" spans="1:10">
      <c r="D51" s="34"/>
      <c r="E51" s="52"/>
      <c r="F51" s="56"/>
      <c r="G51" s="45"/>
      <c r="H51" s="34"/>
    </row>
    <row r="52" spans="1:10">
      <c r="E52" s="79"/>
    </row>
    <row r="53" spans="1:10">
      <c r="E53" s="78"/>
    </row>
    <row r="55" spans="1:10">
      <c r="B55" s="11"/>
      <c r="C55" s="11"/>
      <c r="D55" s="11"/>
      <c r="E55" s="80"/>
    </row>
    <row r="56" spans="1:10">
      <c r="B56" s="11"/>
      <c r="C56" s="11"/>
      <c r="D56" s="11"/>
      <c r="E56" s="80"/>
      <c r="F56" s="12"/>
    </row>
    <row r="57" spans="1:10">
      <c r="F57" s="12"/>
    </row>
    <row r="61" spans="1:10">
      <c r="A61" s="12"/>
    </row>
    <row r="71" spans="1:5">
      <c r="B71" s="13"/>
      <c r="C71" s="13"/>
      <c r="D71" s="13"/>
    </row>
    <row r="72" spans="1:5">
      <c r="B72" s="14"/>
      <c r="C72" s="14"/>
      <c r="D72" s="14"/>
      <c r="E72" s="82"/>
    </row>
    <row r="73" spans="1:5">
      <c r="B73" s="13"/>
      <c r="C73" s="13"/>
      <c r="D73" s="13"/>
    </row>
    <row r="74" spans="1:5">
      <c r="B74" s="13"/>
      <c r="C74" s="13"/>
      <c r="D74" s="13"/>
    </row>
    <row r="75" spans="1:5">
      <c r="A75" s="13"/>
      <c r="B75" s="13"/>
      <c r="C75" s="13"/>
      <c r="D75" s="13"/>
    </row>
    <row r="76" spans="1:5">
      <c r="A76" s="13"/>
      <c r="B76" s="14"/>
      <c r="C76" s="14"/>
      <c r="D76" s="14"/>
      <c r="E76" s="82"/>
    </row>
    <row r="77" spans="1:5">
      <c r="A77" s="13"/>
      <c r="B77" s="14"/>
      <c r="C77" s="14"/>
      <c r="D77" s="14"/>
      <c r="E77" s="82"/>
    </row>
    <row r="78" spans="1:5">
      <c r="A78" s="13"/>
      <c r="B78" s="14"/>
      <c r="C78" s="14"/>
      <c r="D78" s="14"/>
      <c r="E78" s="82"/>
    </row>
    <row r="79" spans="1:5">
      <c r="A79" s="13"/>
      <c r="B79" s="14"/>
      <c r="C79" s="14"/>
      <c r="D79" s="14"/>
      <c r="E79" s="82"/>
    </row>
    <row r="80" spans="1:5">
      <c r="A80" s="13"/>
      <c r="B80" s="13"/>
      <c r="C80" s="13"/>
      <c r="D80" s="13"/>
    </row>
    <row r="81" spans="1:5">
      <c r="A81" s="13"/>
      <c r="B81" s="14"/>
      <c r="C81" s="14"/>
      <c r="D81" s="14"/>
      <c r="E81" s="82"/>
    </row>
    <row r="82" spans="1:5">
      <c r="A82" s="13"/>
      <c r="B82" s="14"/>
      <c r="C82" s="14"/>
      <c r="D82" s="14"/>
      <c r="E82" s="82"/>
    </row>
    <row r="83" spans="1:5">
      <c r="A83" s="13"/>
      <c r="B83" s="13"/>
      <c r="C83" s="13"/>
      <c r="D83" s="13"/>
    </row>
    <row r="84" spans="1:5">
      <c r="A84" s="13"/>
      <c r="B84" s="14"/>
      <c r="C84" s="14"/>
      <c r="D84" s="14"/>
      <c r="E84" s="82"/>
    </row>
    <row r="85" spans="1:5">
      <c r="A85" s="13"/>
      <c r="B85" s="15"/>
      <c r="C85" s="15"/>
      <c r="D85" s="15"/>
      <c r="E85" s="83"/>
    </row>
    <row r="86" spans="1:5">
      <c r="A86" s="13"/>
      <c r="B86" s="14"/>
      <c r="C86" s="14"/>
      <c r="D86" s="14"/>
      <c r="E86" s="82"/>
    </row>
    <row r="87" spans="1:5">
      <c r="A87" s="13"/>
      <c r="B87" s="13"/>
      <c r="C87" s="13"/>
      <c r="D87" s="13"/>
    </row>
    <row r="88" spans="1:5">
      <c r="A88" s="13"/>
      <c r="B88" s="11"/>
      <c r="C88" s="11"/>
      <c r="D88" s="11"/>
      <c r="E88" s="80"/>
    </row>
    <row r="89" spans="1:5">
      <c r="A89" s="9"/>
    </row>
    <row r="90" spans="1:5">
      <c r="A90" s="7"/>
    </row>
    <row r="91" spans="1:5">
      <c r="A91" s="13"/>
    </row>
  </sheetData>
  <mergeCells count="1">
    <mergeCell ref="A49:I49"/>
  </mergeCells>
  <phoneticPr fontId="4" type="noConversion"/>
  <printOptions gridLines="1"/>
  <pageMargins left="0.78740157480314965" right="0.78740157480314965" top="1.3779527559055118" bottom="0.98425196850393704" header="0.51181102362204722" footer="0.51181102362204722"/>
  <pageSetup paperSize="9" scale="42" orientation="landscape" r:id="rId1"/>
  <headerFooter alignWithMargins="0">
    <oddHeader xml:space="preserve">&amp;L&amp;"Arial,Gras"&amp;12  LES AUXILIAIRES DES AVEUGLES
                        &amp;C&amp;"Arial,Gras"&amp;12&amp;UCompte de résultat 2018
Budget 2019
</oddHeader>
    <oddFooter xml:space="preserve">&amp;C&amp;8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view="pageLayout" topLeftCell="A7" zoomScaleNormal="100" workbookViewId="0">
      <selection activeCell="F48" sqref="F48"/>
    </sheetView>
  </sheetViews>
  <sheetFormatPr baseColWidth="10" defaultRowHeight="12.75"/>
  <cols>
    <col min="1" max="1" width="38.42578125" bestFit="1" customWidth="1"/>
    <col min="5" max="5" width="4" customWidth="1"/>
    <col min="6" max="6" width="35.85546875" bestFit="1" customWidth="1"/>
  </cols>
  <sheetData>
    <row r="1" spans="1:9">
      <c r="A1" s="27"/>
      <c r="B1" s="30"/>
      <c r="C1" s="35"/>
      <c r="D1" s="35"/>
      <c r="E1" s="8"/>
      <c r="F1" s="21"/>
      <c r="G1" s="30"/>
      <c r="H1" s="3"/>
      <c r="I1" s="3"/>
    </row>
    <row r="2" spans="1:9">
      <c r="A2" s="26" t="s">
        <v>38</v>
      </c>
      <c r="B2" s="32">
        <v>2014</v>
      </c>
      <c r="C2" s="36">
        <v>2015</v>
      </c>
      <c r="D2" s="36" t="s">
        <v>70</v>
      </c>
      <c r="E2" s="22"/>
      <c r="F2" s="29" t="s">
        <v>48</v>
      </c>
      <c r="G2" s="32">
        <v>2014</v>
      </c>
      <c r="H2" s="36">
        <v>2015</v>
      </c>
      <c r="I2" s="36" t="s">
        <v>70</v>
      </c>
    </row>
    <row r="3" spans="1:9">
      <c r="A3" s="25" t="s">
        <v>2</v>
      </c>
      <c r="B3" s="23"/>
      <c r="C3" s="23"/>
      <c r="D3" s="23"/>
      <c r="E3" s="5"/>
      <c r="F3" s="25" t="s">
        <v>10</v>
      </c>
      <c r="G3" s="25"/>
      <c r="H3" s="23"/>
      <c r="I3" s="23"/>
    </row>
    <row r="4" spans="1:9">
      <c r="A4" s="1" t="s">
        <v>61</v>
      </c>
      <c r="B4" s="4">
        <v>3041.99</v>
      </c>
      <c r="C4" s="4">
        <v>2949</v>
      </c>
      <c r="D4" s="4">
        <v>3000</v>
      </c>
      <c r="E4" s="5"/>
      <c r="F4" s="5"/>
      <c r="G4" s="10"/>
      <c r="H4" s="4"/>
      <c r="I4" s="4"/>
    </row>
    <row r="5" spans="1:9">
      <c r="A5" s="1" t="s">
        <v>64</v>
      </c>
      <c r="B5" s="4">
        <f>3109.39</f>
        <v>3109.39</v>
      </c>
      <c r="C5" s="4">
        <v>1789</v>
      </c>
      <c r="D5" s="4">
        <v>2000</v>
      </c>
      <c r="E5" s="5"/>
      <c r="F5" s="5"/>
      <c r="G5" s="10"/>
      <c r="H5" s="4"/>
      <c r="I5" s="4"/>
    </row>
    <row r="6" spans="1:9">
      <c r="A6" s="1" t="s">
        <v>65</v>
      </c>
      <c r="B6" s="4">
        <f>764.66</f>
        <v>764.66</v>
      </c>
      <c r="C6" s="4">
        <v>449</v>
      </c>
      <c r="D6" s="4">
        <v>500</v>
      </c>
      <c r="E6" s="6"/>
      <c r="F6" s="5" t="s">
        <v>52</v>
      </c>
      <c r="G6" s="5"/>
      <c r="H6" s="4"/>
      <c r="I6" s="4"/>
    </row>
    <row r="7" spans="1:9">
      <c r="A7" s="5" t="s">
        <v>49</v>
      </c>
      <c r="B7" s="6">
        <f>600</f>
        <v>600</v>
      </c>
      <c r="C7" s="6">
        <v>48</v>
      </c>
      <c r="D7" s="6">
        <v>200</v>
      </c>
      <c r="E7" s="17"/>
      <c r="F7" s="5" t="s">
        <v>15</v>
      </c>
      <c r="G7" s="10"/>
      <c r="H7" s="6"/>
      <c r="I7" s="6">
        <f>I6</f>
        <v>0</v>
      </c>
    </row>
    <row r="8" spans="1:9">
      <c r="A8" s="31" t="s">
        <v>16</v>
      </c>
      <c r="B8" s="17">
        <f t="shared" ref="B8" si="0">SUM(B4:B7)</f>
        <v>7516.0399999999991</v>
      </c>
      <c r="C8" s="17">
        <f t="shared" ref="C8:D8" si="1">SUM(C4:C7)</f>
        <v>5235</v>
      </c>
      <c r="D8" s="17">
        <f t="shared" si="1"/>
        <v>5700</v>
      </c>
      <c r="E8" s="17"/>
      <c r="F8" s="5"/>
      <c r="G8" s="10"/>
      <c r="H8" s="17"/>
      <c r="I8" s="17"/>
    </row>
    <row r="9" spans="1:9">
      <c r="A9" s="25" t="s">
        <v>4</v>
      </c>
      <c r="B9" s="23"/>
      <c r="C9" s="23"/>
      <c r="D9" s="23"/>
      <c r="E9" s="5"/>
      <c r="F9" s="25" t="s">
        <v>9</v>
      </c>
      <c r="G9" s="25"/>
      <c r="H9" s="23"/>
      <c r="I9" s="23"/>
    </row>
    <row r="10" spans="1:9">
      <c r="A10" s="1" t="s">
        <v>45</v>
      </c>
      <c r="B10" s="4">
        <v>10735.43</v>
      </c>
      <c r="C10" s="4">
        <v>7115</v>
      </c>
      <c r="D10" s="4">
        <v>4000</v>
      </c>
      <c r="E10" s="5"/>
      <c r="F10" s="5" t="s">
        <v>8</v>
      </c>
      <c r="G10" s="6"/>
      <c r="H10" s="4"/>
      <c r="I10" s="4"/>
    </row>
    <row r="11" spans="1:9">
      <c r="A11" s="1" t="s">
        <v>51</v>
      </c>
      <c r="B11" s="4">
        <v>3134.11</v>
      </c>
      <c r="C11" s="4">
        <v>2913</v>
      </c>
      <c r="D11" s="4">
        <v>3000</v>
      </c>
      <c r="E11" s="6"/>
      <c r="F11" s="5" t="s">
        <v>63</v>
      </c>
      <c r="G11" s="4">
        <v>2600</v>
      </c>
      <c r="H11" s="4">
        <v>2700</v>
      </c>
      <c r="I11" s="4">
        <v>2700</v>
      </c>
    </row>
    <row r="12" spans="1:9">
      <c r="A12" s="1" t="s">
        <v>68</v>
      </c>
      <c r="B12" s="4">
        <f>1603.7+5345.86</f>
        <v>6949.5599999999995</v>
      </c>
      <c r="C12" s="4">
        <v>8878</v>
      </c>
      <c r="D12" s="4">
        <v>4600</v>
      </c>
      <c r="E12" s="6"/>
      <c r="F12" s="5" t="s">
        <v>23</v>
      </c>
      <c r="G12" s="6">
        <v>9087</v>
      </c>
      <c r="H12" s="6">
        <v>8946</v>
      </c>
      <c r="I12" s="6">
        <v>8946</v>
      </c>
    </row>
    <row r="13" spans="1:9">
      <c r="A13" s="5" t="s">
        <v>16</v>
      </c>
      <c r="B13" s="17">
        <f t="shared" ref="B13" si="2">SUM(B10:B12)</f>
        <v>20819.099999999999</v>
      </c>
      <c r="C13" s="17">
        <f t="shared" ref="C13:D13" si="3">SUM(C10:C12)</f>
        <v>18906</v>
      </c>
      <c r="D13" s="17">
        <f t="shared" si="3"/>
        <v>11600</v>
      </c>
      <c r="E13" s="6"/>
      <c r="F13" s="5" t="s">
        <v>15</v>
      </c>
      <c r="G13" s="17">
        <f>SUM(G11:G12)</f>
        <v>11687</v>
      </c>
      <c r="H13" s="17">
        <f>SUM(H11:H12)</f>
        <v>11646</v>
      </c>
      <c r="I13" s="17">
        <f>SUM(I10:I12)</f>
        <v>11646</v>
      </c>
    </row>
    <row r="14" spans="1:9">
      <c r="A14" s="25" t="s">
        <v>5</v>
      </c>
      <c r="B14" s="23"/>
      <c r="C14" s="23"/>
      <c r="D14" s="23"/>
      <c r="E14" s="5"/>
    </row>
    <row r="15" spans="1:9">
      <c r="A15" s="1" t="s">
        <v>0</v>
      </c>
      <c r="B15" s="4">
        <f>1672.94+972.19+2657.05</f>
        <v>5302.18</v>
      </c>
      <c r="C15" s="4">
        <v>3196</v>
      </c>
      <c r="D15" s="4">
        <v>3200</v>
      </c>
      <c r="E15" s="17"/>
      <c r="F15" s="25" t="s">
        <v>39</v>
      </c>
      <c r="G15" s="25"/>
      <c r="H15" s="25"/>
      <c r="I15" s="25"/>
    </row>
    <row r="16" spans="1:9">
      <c r="A16" s="1" t="s">
        <v>24</v>
      </c>
      <c r="B16" s="4">
        <v>9024.08</v>
      </c>
      <c r="C16" s="4">
        <v>6582</v>
      </c>
      <c r="D16" s="4">
        <v>6000</v>
      </c>
      <c r="E16" s="17"/>
      <c r="F16" s="5" t="s">
        <v>43</v>
      </c>
      <c r="G16" s="4">
        <v>28074</v>
      </c>
      <c r="H16" s="4">
        <v>31268</v>
      </c>
      <c r="I16" s="4">
        <v>31268</v>
      </c>
    </row>
    <row r="17" spans="1:10">
      <c r="A17" s="1" t="s">
        <v>41</v>
      </c>
      <c r="B17" s="4">
        <f>4080.41+1006.26+865.81+319.5+1292.99</f>
        <v>7564.9699999999993</v>
      </c>
      <c r="C17" s="4">
        <v>5812</v>
      </c>
      <c r="D17" s="4">
        <v>6000</v>
      </c>
      <c r="E17" s="5"/>
      <c r="F17" s="5" t="s">
        <v>34</v>
      </c>
      <c r="G17" s="4">
        <v>10000</v>
      </c>
      <c r="H17" s="4">
        <v>1000</v>
      </c>
      <c r="I17" s="4">
        <v>0</v>
      </c>
    </row>
    <row r="18" spans="1:10">
      <c r="A18" s="33" t="s">
        <v>53</v>
      </c>
      <c r="B18" s="54">
        <f>865.81</f>
        <v>865.81</v>
      </c>
      <c r="C18" s="54">
        <v>764</v>
      </c>
      <c r="D18" s="19">
        <v>1000</v>
      </c>
      <c r="E18" s="5"/>
      <c r="F18" s="5" t="s">
        <v>33</v>
      </c>
      <c r="G18" s="19"/>
      <c r="H18" s="19">
        <v>5000</v>
      </c>
      <c r="I18" s="19">
        <v>0</v>
      </c>
    </row>
    <row r="19" spans="1:10">
      <c r="A19" s="33" t="s">
        <v>54</v>
      </c>
      <c r="B19" s="20"/>
      <c r="C19" s="20">
        <v>3534</v>
      </c>
      <c r="D19" s="20">
        <v>3500</v>
      </c>
      <c r="E19" s="5"/>
      <c r="F19" s="5" t="s">
        <v>13</v>
      </c>
      <c r="G19" s="20">
        <v>6034</v>
      </c>
      <c r="H19" s="20">
        <v>4759</v>
      </c>
      <c r="I19" s="20">
        <v>5000</v>
      </c>
    </row>
    <row r="20" spans="1:10">
      <c r="A20" s="5" t="s">
        <v>66</v>
      </c>
      <c r="B20" s="4">
        <f>5467.35+354.77</f>
        <v>5822.1200000000008</v>
      </c>
      <c r="C20" s="4">
        <v>7144</v>
      </c>
      <c r="D20" s="4">
        <v>7000</v>
      </c>
      <c r="E20" s="6"/>
      <c r="F20" s="5" t="s">
        <v>15</v>
      </c>
      <c r="G20" s="17">
        <f t="shared" ref="G20" si="4">SUM(G16:G19)</f>
        <v>44108</v>
      </c>
      <c r="H20" s="17">
        <f t="shared" ref="H20:I20" si="5">SUM(H16:H19)</f>
        <v>42027</v>
      </c>
      <c r="I20" s="17">
        <f t="shared" si="5"/>
        <v>36268</v>
      </c>
    </row>
    <row r="21" spans="1:10">
      <c r="A21" s="5" t="s">
        <v>67</v>
      </c>
      <c r="B21" s="4">
        <f>5373.55-420</f>
        <v>4953.55</v>
      </c>
      <c r="C21" s="4">
        <v>4587</v>
      </c>
      <c r="D21" s="4">
        <v>5000</v>
      </c>
      <c r="E21" s="6"/>
      <c r="F21" s="5"/>
      <c r="G21" s="17"/>
      <c r="H21" s="17"/>
      <c r="I21" s="17"/>
    </row>
    <row r="22" spans="1:10">
      <c r="A22" s="18" t="s">
        <v>55</v>
      </c>
      <c r="B22" s="20"/>
      <c r="C22" s="20"/>
      <c r="D22" s="20"/>
      <c r="E22" s="6"/>
      <c r="F22" s="25" t="s">
        <v>32</v>
      </c>
      <c r="G22" s="25"/>
      <c r="H22" s="25"/>
      <c r="I22" s="25"/>
    </row>
    <row r="23" spans="1:10">
      <c r="A23" s="5" t="s">
        <v>25</v>
      </c>
      <c r="B23" s="1">
        <f>728+190</f>
        <v>918</v>
      </c>
      <c r="C23" s="1">
        <v>450</v>
      </c>
      <c r="D23" s="1">
        <v>500</v>
      </c>
      <c r="E23" s="6"/>
      <c r="F23" s="1" t="s">
        <v>58</v>
      </c>
      <c r="G23" s="50">
        <f t="shared" ref="G23" si="6">G24+G25</f>
        <v>40654</v>
      </c>
      <c r="H23" s="50">
        <f t="shared" ref="H23:I23" si="7">H24+H25</f>
        <v>41228</v>
      </c>
      <c r="I23" s="50">
        <f t="shared" si="7"/>
        <v>41400</v>
      </c>
    </row>
    <row r="24" spans="1:10">
      <c r="A24" s="5" t="s">
        <v>16</v>
      </c>
      <c r="B24" s="17">
        <f>+B15+B16+B17+B20+B21+B23</f>
        <v>33584.899999999994</v>
      </c>
      <c r="C24" s="17">
        <f>C15+C16+C17+C19+C20+C21+C23</f>
        <v>31305</v>
      </c>
      <c r="D24" s="17">
        <f>SUM(D15:D23)-1000</f>
        <v>31200</v>
      </c>
      <c r="E24" s="6"/>
      <c r="F24" s="18" t="s">
        <v>59</v>
      </c>
      <c r="G24" s="6">
        <v>35768</v>
      </c>
      <c r="H24" s="6">
        <v>35588</v>
      </c>
      <c r="I24" s="6">
        <v>35700</v>
      </c>
    </row>
    <row r="25" spans="1:10">
      <c r="A25" s="25" t="s">
        <v>50</v>
      </c>
      <c r="B25" s="24">
        <f>556+3057+771</f>
        <v>4384</v>
      </c>
      <c r="C25" s="24">
        <v>3831</v>
      </c>
      <c r="D25" s="24">
        <v>3900</v>
      </c>
      <c r="E25" s="6"/>
      <c r="F25" s="18" t="s">
        <v>60</v>
      </c>
      <c r="G25" s="39">
        <v>4886</v>
      </c>
      <c r="H25" s="39">
        <v>5640</v>
      </c>
      <c r="I25" s="39">
        <v>5700</v>
      </c>
    </row>
    <row r="26" spans="1:10">
      <c r="A26" s="25" t="s">
        <v>6</v>
      </c>
      <c r="B26" s="23"/>
      <c r="C26" s="23"/>
      <c r="D26" s="23"/>
      <c r="E26" s="6"/>
      <c r="F26" s="5" t="s">
        <v>26</v>
      </c>
      <c r="G26" s="37">
        <f>6250+1620</f>
        <v>7870</v>
      </c>
      <c r="H26" s="37">
        <v>10134</v>
      </c>
      <c r="I26" s="37">
        <v>10100</v>
      </c>
    </row>
    <row r="27" spans="1:10">
      <c r="A27" s="1" t="s">
        <v>1</v>
      </c>
      <c r="B27" s="4">
        <f>52407</f>
        <v>52407</v>
      </c>
      <c r="C27" s="4">
        <v>53512</v>
      </c>
      <c r="D27" s="4">
        <v>50000</v>
      </c>
      <c r="E27" s="6"/>
      <c r="F27" s="18" t="s">
        <v>57</v>
      </c>
      <c r="G27" s="39"/>
      <c r="H27" s="39">
        <v>3534</v>
      </c>
      <c r="I27" s="39">
        <v>3500</v>
      </c>
    </row>
    <row r="28" spans="1:10">
      <c r="A28" s="1" t="s">
        <v>44</v>
      </c>
      <c r="B28" s="4">
        <f>112-11605+27009+4849+506+524+874+403+120-349</f>
        <v>22443</v>
      </c>
      <c r="C28" s="4">
        <v>25987</v>
      </c>
      <c r="D28" s="4">
        <v>25000</v>
      </c>
      <c r="E28" s="6"/>
      <c r="F28" s="44"/>
      <c r="G28" s="45"/>
      <c r="H28" s="45"/>
      <c r="I28" s="3"/>
      <c r="J28" s="41"/>
    </row>
    <row r="29" spans="1:10">
      <c r="A29" s="5" t="s">
        <v>16</v>
      </c>
      <c r="B29" s="17">
        <f t="shared" ref="B29" si="8">SUM(B27:B28)</f>
        <v>74850</v>
      </c>
      <c r="C29" s="17">
        <f t="shared" ref="C29:D29" si="9">SUM(C27:C28)</f>
        <v>79499</v>
      </c>
      <c r="D29" s="17">
        <f t="shared" si="9"/>
        <v>75000</v>
      </c>
      <c r="E29" s="6"/>
      <c r="F29" s="5" t="s">
        <v>15</v>
      </c>
      <c r="G29" s="17">
        <f>G23+G26+G28</f>
        <v>48524</v>
      </c>
      <c r="H29" s="17">
        <f t="shared" ref="H29:I29" si="10">H23+H26+H28</f>
        <v>51362</v>
      </c>
      <c r="I29" s="17">
        <f t="shared" si="10"/>
        <v>51500</v>
      </c>
    </row>
    <row r="30" spans="1:10">
      <c r="A30" s="25" t="s">
        <v>19</v>
      </c>
      <c r="B30" s="23"/>
      <c r="C30" s="23"/>
      <c r="D30" s="23"/>
      <c r="E30" s="6"/>
      <c r="F30" s="25" t="s">
        <v>11</v>
      </c>
      <c r="G30" s="25"/>
      <c r="H30" s="25"/>
      <c r="I30" s="25"/>
    </row>
    <row r="31" spans="1:10">
      <c r="A31" s="1" t="s">
        <v>42</v>
      </c>
      <c r="B31" s="4">
        <v>1600</v>
      </c>
      <c r="C31" s="4">
        <v>1670</v>
      </c>
      <c r="D31" s="4">
        <v>1700</v>
      </c>
      <c r="E31" s="5"/>
      <c r="F31" s="5" t="s">
        <v>40</v>
      </c>
      <c r="G31" s="51">
        <v>14141.28</v>
      </c>
      <c r="H31" s="51">
        <v>9767</v>
      </c>
      <c r="I31" s="37">
        <v>10000</v>
      </c>
    </row>
    <row r="32" spans="1:10">
      <c r="A32" s="1" t="s">
        <v>26</v>
      </c>
      <c r="B32" s="4">
        <v>533</v>
      </c>
      <c r="C32" s="4">
        <v>0</v>
      </c>
      <c r="D32" s="4"/>
      <c r="E32" s="17"/>
      <c r="F32" s="5" t="s">
        <v>27</v>
      </c>
      <c r="G32" s="39">
        <v>183.18</v>
      </c>
      <c r="H32" s="39">
        <v>257</v>
      </c>
      <c r="I32" s="39">
        <v>200</v>
      </c>
    </row>
    <row r="33" spans="1:10">
      <c r="A33" s="19" t="s">
        <v>56</v>
      </c>
      <c r="B33" s="20">
        <v>200</v>
      </c>
      <c r="C33" s="20">
        <v>0</v>
      </c>
      <c r="D33" s="20"/>
      <c r="E33" s="5"/>
      <c r="F33" s="5" t="s">
        <v>15</v>
      </c>
      <c r="G33" s="17">
        <f t="shared" ref="G33" si="11">SUM(G31:G32)</f>
        <v>14324.460000000001</v>
      </c>
      <c r="H33" s="17">
        <f t="shared" ref="H33:I33" si="12">SUM(H31:H32)</f>
        <v>10024</v>
      </c>
      <c r="I33" s="17">
        <f t="shared" si="12"/>
        <v>10200</v>
      </c>
    </row>
    <row r="34" spans="1:10">
      <c r="A34" s="1"/>
      <c r="B34" s="20"/>
      <c r="C34" s="20">
        <v>0</v>
      </c>
      <c r="D34" s="20"/>
      <c r="E34" s="5"/>
      <c r="F34" s="25" t="s">
        <v>17</v>
      </c>
      <c r="G34" s="25"/>
      <c r="H34" s="25"/>
      <c r="I34" s="25"/>
    </row>
    <row r="35" spans="1:10">
      <c r="A35" s="5" t="s">
        <v>16</v>
      </c>
      <c r="B35" s="17">
        <f>B31+B32+B34</f>
        <v>2133</v>
      </c>
      <c r="C35" s="17">
        <f>C31+C32+C34</f>
        <v>1670</v>
      </c>
      <c r="D35" s="17">
        <f>D31+D32+D34</f>
        <v>1700</v>
      </c>
      <c r="E35" s="5"/>
      <c r="F35" s="5" t="s">
        <v>28</v>
      </c>
      <c r="G35" s="38"/>
      <c r="H35" s="38">
        <v>32216</v>
      </c>
      <c r="I35" s="38"/>
    </row>
    <row r="36" spans="1:10">
      <c r="A36" s="25" t="s">
        <v>7</v>
      </c>
      <c r="B36" s="25"/>
      <c r="C36" s="25">
        <v>1621</v>
      </c>
      <c r="D36" s="25"/>
      <c r="E36" s="5"/>
      <c r="F36" s="5" t="s">
        <v>29</v>
      </c>
      <c r="G36" s="40"/>
      <c r="H36" s="40">
        <v>848</v>
      </c>
      <c r="I36" s="40"/>
    </row>
    <row r="37" spans="1:10">
      <c r="A37" s="25" t="s">
        <v>3</v>
      </c>
      <c r="B37" s="25">
        <v>264</v>
      </c>
      <c r="C37" s="25">
        <v>871</v>
      </c>
      <c r="D37" s="25"/>
      <c r="E37" s="17"/>
      <c r="F37" s="5" t="s">
        <v>15</v>
      </c>
      <c r="G37" s="17">
        <f t="shared" ref="G37" si="13">SUM(G35:G36)</f>
        <v>0</v>
      </c>
      <c r="H37" s="17">
        <f t="shared" ref="H37:I37" si="14">SUM(H35:H36)</f>
        <v>33064</v>
      </c>
      <c r="I37" s="17">
        <f t="shared" si="14"/>
        <v>0</v>
      </c>
    </row>
    <row r="38" spans="1:10">
      <c r="A38" s="25" t="s">
        <v>20</v>
      </c>
      <c r="B38" s="23"/>
      <c r="C38" s="23"/>
      <c r="D38" s="23"/>
      <c r="E38" s="5"/>
      <c r="F38" s="25" t="s">
        <v>12</v>
      </c>
      <c r="G38" s="25"/>
      <c r="H38" s="25"/>
      <c r="I38" s="25"/>
    </row>
    <row r="39" spans="1:10">
      <c r="A39" s="1" t="s">
        <v>21</v>
      </c>
      <c r="B39" s="4">
        <f>17225.38+3750</f>
        <v>20975.38</v>
      </c>
      <c r="C39" s="4">
        <v>23867</v>
      </c>
      <c r="D39" s="4">
        <v>24000</v>
      </c>
      <c r="E39" s="5"/>
      <c r="F39" s="5" t="s">
        <v>30</v>
      </c>
      <c r="G39" s="39"/>
      <c r="H39" s="39"/>
      <c r="I39" s="39"/>
    </row>
    <row r="40" spans="1:10">
      <c r="A40" s="1" t="s">
        <v>22</v>
      </c>
      <c r="B40" s="4">
        <v>1489.57</v>
      </c>
      <c r="C40" s="4"/>
      <c r="D40" s="4"/>
      <c r="E40" s="5"/>
      <c r="F40" s="5" t="s">
        <v>31</v>
      </c>
      <c r="G40" s="39"/>
      <c r="H40" s="39"/>
      <c r="I40" s="39"/>
    </row>
    <row r="41" spans="1:10">
      <c r="A41" s="5" t="s">
        <v>16</v>
      </c>
      <c r="B41" s="17">
        <f>SUM(B39:B40)</f>
        <v>22464.95</v>
      </c>
      <c r="C41" s="17">
        <f>SUM(C39:C40)</f>
        <v>23867</v>
      </c>
      <c r="D41" s="17">
        <f>SUM(D39:D40)</f>
        <v>24000</v>
      </c>
      <c r="E41" s="5"/>
      <c r="F41" s="5" t="s">
        <v>15</v>
      </c>
      <c r="G41" s="38"/>
      <c r="H41" s="38"/>
      <c r="I41" s="38"/>
    </row>
    <row r="42" spans="1:10">
      <c r="A42" s="2" t="s">
        <v>36</v>
      </c>
      <c r="B42" s="1"/>
      <c r="C42" s="1"/>
      <c r="D42" s="1"/>
      <c r="E42" s="6"/>
      <c r="F42" s="10" t="s">
        <v>37</v>
      </c>
      <c r="G42" s="1"/>
      <c r="H42" s="1"/>
      <c r="I42" s="1"/>
    </row>
    <row r="43" spans="1:10">
      <c r="A43" s="25" t="s">
        <v>18</v>
      </c>
      <c r="B43" s="23"/>
      <c r="C43" s="23"/>
      <c r="D43" s="23"/>
      <c r="E43" s="5"/>
      <c r="F43" s="25" t="s">
        <v>14</v>
      </c>
      <c r="G43" s="25">
        <v>47373</v>
      </c>
      <c r="H43" s="24">
        <v>18682</v>
      </c>
      <c r="I43" s="25">
        <v>43486</v>
      </c>
    </row>
    <row r="44" spans="1:10">
      <c r="A44" s="25" t="s">
        <v>47</v>
      </c>
      <c r="B44" s="24">
        <f>B8+B13+B24+B25+B29+B35+B41+B36+B37</f>
        <v>166015.99</v>
      </c>
      <c r="C44" s="24">
        <f>C8+C13+C24+C25+C29+C35+C41+C36+C37</f>
        <v>166805</v>
      </c>
      <c r="D44" s="24">
        <f>D8+D13+D24+D25+D29+D35+D41+D43</f>
        <v>153100</v>
      </c>
      <c r="E44" s="17"/>
      <c r="F44" s="25" t="s">
        <v>46</v>
      </c>
      <c r="G44" s="24">
        <f>G7+G13+G20+G29+G33+G37+G41+G43</f>
        <v>166016.46000000002</v>
      </c>
      <c r="H44" s="24">
        <f>H37+H33+H29+H20+H13+H43</f>
        <v>166805</v>
      </c>
      <c r="I44" s="24">
        <f>I13+I20+I29+I33+I43+I7</f>
        <v>153100</v>
      </c>
      <c r="J44" s="43"/>
    </row>
    <row r="45" spans="1:10">
      <c r="A45" s="3"/>
      <c r="B45" s="3"/>
      <c r="C45" s="3"/>
      <c r="D45" s="3"/>
      <c r="E45" s="28"/>
      <c r="F45" s="3"/>
      <c r="G45" s="3"/>
      <c r="H45" s="3"/>
      <c r="I45" s="3"/>
    </row>
    <row r="46" spans="1:10">
      <c r="A46" s="3"/>
      <c r="B46" s="34">
        <v>46117</v>
      </c>
      <c r="C46" s="34">
        <v>198610</v>
      </c>
      <c r="D46" s="34"/>
      <c r="E46" s="16"/>
      <c r="F46" s="3"/>
      <c r="G46" s="34"/>
      <c r="H46" s="34">
        <v>59945</v>
      </c>
      <c r="I46" s="34"/>
    </row>
    <row r="47" spans="1:10">
      <c r="B47" s="43">
        <f>B46+C44+C47+C48</f>
        <v>238054</v>
      </c>
      <c r="C47" s="43">
        <v>3534</v>
      </c>
      <c r="D47" s="43"/>
      <c r="G47" s="43"/>
      <c r="H47" s="43">
        <f>H46+H44+C47+C48</f>
        <v>251882</v>
      </c>
    </row>
    <row r="48" spans="1:10">
      <c r="C48">
        <v>21598</v>
      </c>
      <c r="G48" s="42"/>
      <c r="H48" s="42"/>
      <c r="I48" s="42"/>
    </row>
    <row r="49" spans="3:3">
      <c r="C49" s="43">
        <f>C46-C47-C48</f>
        <v>173478</v>
      </c>
    </row>
    <row r="50" spans="3:3">
      <c r="C50" s="43">
        <f>C44-C49</f>
        <v>-6673</v>
      </c>
    </row>
  </sheetData>
  <phoneticPr fontId="4" type="noConversion"/>
  <printOptions gridLines="1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>
    <oddHeader xml:space="preserve">&amp;C&amp;16Compte de résultat 2014/2015 + Budget 2016&amp;R&amp;16SIEGE
</oddHeader>
    <oddFooter>&amp;L&amp;8&amp;D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view="pageLayout" topLeftCell="A2" zoomScaleNormal="100" workbookViewId="0">
      <selection activeCell="C40" sqref="C40"/>
    </sheetView>
  </sheetViews>
  <sheetFormatPr baseColWidth="10" defaultRowHeight="12.75"/>
  <cols>
    <col min="1" max="1" width="38.42578125" bestFit="1" customWidth="1"/>
    <col min="5" max="5" width="4.42578125" customWidth="1"/>
    <col min="6" max="6" width="35.85546875" bestFit="1" customWidth="1"/>
  </cols>
  <sheetData>
    <row r="1" spans="1:9">
      <c r="A1" s="27"/>
      <c r="B1" s="30"/>
      <c r="C1" s="35"/>
      <c r="D1" s="35"/>
      <c r="E1" s="8"/>
      <c r="F1" s="21"/>
      <c r="G1" s="30"/>
      <c r="H1" s="3"/>
      <c r="I1" s="3"/>
    </row>
    <row r="2" spans="1:9">
      <c r="A2" s="26" t="s">
        <v>38</v>
      </c>
      <c r="B2" s="32">
        <v>2014</v>
      </c>
      <c r="C2" s="36">
        <v>2015</v>
      </c>
      <c r="D2" s="36" t="s">
        <v>70</v>
      </c>
      <c r="E2" s="22"/>
      <c r="F2" s="29" t="s">
        <v>48</v>
      </c>
      <c r="G2" s="32">
        <v>2014</v>
      </c>
      <c r="H2" s="36">
        <v>2015</v>
      </c>
      <c r="I2" s="36" t="s">
        <v>70</v>
      </c>
    </row>
    <row r="3" spans="1:9">
      <c r="A3" s="25" t="s">
        <v>2</v>
      </c>
      <c r="B3" s="23"/>
      <c r="C3" s="23"/>
      <c r="D3" s="23"/>
      <c r="E3" s="5"/>
      <c r="F3" s="25" t="s">
        <v>10</v>
      </c>
      <c r="G3" s="25"/>
      <c r="H3" s="23"/>
      <c r="I3" s="23"/>
    </row>
    <row r="4" spans="1:9">
      <c r="A4" s="1" t="s">
        <v>61</v>
      </c>
      <c r="B4" s="4">
        <v>2755.62</v>
      </c>
      <c r="C4" s="4">
        <v>2118</v>
      </c>
      <c r="D4" s="4">
        <v>3150</v>
      </c>
      <c r="E4" s="5"/>
      <c r="F4" s="5"/>
      <c r="G4" s="10"/>
      <c r="H4" s="6"/>
      <c r="I4" s="6"/>
    </row>
    <row r="5" spans="1:9">
      <c r="A5" s="1" t="s">
        <v>64</v>
      </c>
      <c r="B5" s="4">
        <v>3097.89</v>
      </c>
      <c r="C5" s="4">
        <v>3377</v>
      </c>
      <c r="D5" s="4">
        <v>2420</v>
      </c>
      <c r="E5" s="5"/>
      <c r="F5" s="5"/>
      <c r="G5" s="10"/>
      <c r="H5" s="6"/>
      <c r="I5" s="6"/>
    </row>
    <row r="6" spans="1:9">
      <c r="A6" s="1" t="s">
        <v>65</v>
      </c>
      <c r="B6" s="4">
        <v>3714.39</v>
      </c>
      <c r="C6" s="4">
        <v>806</v>
      </c>
      <c r="D6" s="4">
        <v>1060</v>
      </c>
      <c r="E6" s="6"/>
      <c r="F6" s="5" t="s">
        <v>52</v>
      </c>
      <c r="G6" s="6">
        <v>2213.1</v>
      </c>
      <c r="H6" s="6">
        <v>1690</v>
      </c>
      <c r="I6" s="6">
        <v>1520</v>
      </c>
    </row>
    <row r="7" spans="1:9">
      <c r="A7" s="5" t="s">
        <v>49</v>
      </c>
      <c r="B7" s="6"/>
      <c r="C7" s="6"/>
      <c r="D7" s="6"/>
      <c r="E7" s="17"/>
      <c r="F7" s="5" t="s">
        <v>15</v>
      </c>
      <c r="G7" s="53">
        <f>SUM(G6)</f>
        <v>2213.1</v>
      </c>
      <c r="H7" s="53">
        <f>SUM(H6)</f>
        <v>1690</v>
      </c>
      <c r="I7" s="10">
        <f>SUM(I6)</f>
        <v>1520</v>
      </c>
    </row>
    <row r="8" spans="1:9">
      <c r="A8" s="31" t="s">
        <v>16</v>
      </c>
      <c r="B8" s="17">
        <f t="shared" ref="B8" si="0">SUM(B4:B7)</f>
        <v>9567.9</v>
      </c>
      <c r="C8" s="17">
        <f t="shared" ref="C8:D8" si="1">SUM(C4:C7)</f>
        <v>6301</v>
      </c>
      <c r="D8" s="17">
        <f t="shared" si="1"/>
        <v>6630</v>
      </c>
      <c r="E8" s="17"/>
      <c r="F8" s="5"/>
      <c r="G8" s="17"/>
      <c r="H8" s="17"/>
      <c r="I8" s="17"/>
    </row>
    <row r="9" spans="1:9">
      <c r="A9" s="25" t="s">
        <v>4</v>
      </c>
      <c r="B9" s="23"/>
      <c r="C9" s="23"/>
      <c r="D9" s="23"/>
      <c r="E9" s="5"/>
      <c r="F9" s="25" t="s">
        <v>9</v>
      </c>
      <c r="G9" s="46"/>
      <c r="H9" s="46"/>
      <c r="I9" s="46"/>
    </row>
    <row r="10" spans="1:9">
      <c r="A10" s="1" t="s">
        <v>45</v>
      </c>
      <c r="B10" s="4">
        <v>2535.77</v>
      </c>
      <c r="C10" s="4">
        <v>2926</v>
      </c>
      <c r="D10" s="4">
        <v>3430</v>
      </c>
      <c r="E10" s="5"/>
      <c r="F10" s="5" t="s">
        <v>8</v>
      </c>
      <c r="G10" s="6">
        <v>0</v>
      </c>
      <c r="H10" s="6">
        <v>1500</v>
      </c>
      <c r="I10" s="6">
        <v>1500</v>
      </c>
    </row>
    <row r="11" spans="1:9">
      <c r="A11" s="1" t="s">
        <v>51</v>
      </c>
      <c r="B11" s="4">
        <v>1169.81</v>
      </c>
      <c r="C11" s="4">
        <v>1039</v>
      </c>
      <c r="D11" s="4">
        <v>1072</v>
      </c>
      <c r="E11" s="6"/>
      <c r="F11" s="5" t="s">
        <v>63</v>
      </c>
      <c r="G11" s="6">
        <v>1040</v>
      </c>
      <c r="H11" s="6">
        <v>840</v>
      </c>
      <c r="I11" s="6">
        <v>840</v>
      </c>
    </row>
    <row r="12" spans="1:9">
      <c r="A12" s="1" t="s">
        <v>35</v>
      </c>
      <c r="B12" s="4">
        <v>2652.9</v>
      </c>
      <c r="C12" s="4">
        <v>2248</v>
      </c>
      <c r="D12" s="4">
        <v>2250</v>
      </c>
      <c r="E12" s="6"/>
      <c r="F12" s="5" t="s">
        <v>23</v>
      </c>
      <c r="G12" s="6">
        <v>4670</v>
      </c>
      <c r="H12" s="6">
        <v>3670</v>
      </c>
      <c r="I12" s="6">
        <v>3670</v>
      </c>
    </row>
    <row r="13" spans="1:9">
      <c r="A13" s="5" t="s">
        <v>16</v>
      </c>
      <c r="B13" s="17">
        <f t="shared" ref="B13" si="2">SUM(B10:B12)</f>
        <v>6358.48</v>
      </c>
      <c r="C13" s="17">
        <f t="shared" ref="C13:D13" si="3">SUM(C10:C12)</f>
        <v>6213</v>
      </c>
      <c r="D13" s="17">
        <f t="shared" si="3"/>
        <v>6752</v>
      </c>
      <c r="E13" s="6"/>
      <c r="F13" s="5" t="s">
        <v>15</v>
      </c>
      <c r="G13" s="17">
        <f>SUM(G10:G12)</f>
        <v>5710</v>
      </c>
      <c r="H13" s="17">
        <f>SUM(H10:H12)</f>
        <v>6010</v>
      </c>
      <c r="I13" s="17">
        <f>SUM(I10:I12)</f>
        <v>6010</v>
      </c>
    </row>
    <row r="14" spans="1:9">
      <c r="A14" s="25" t="s">
        <v>5</v>
      </c>
      <c r="B14" s="23"/>
      <c r="C14" s="23"/>
      <c r="D14" s="23"/>
      <c r="E14" s="5"/>
    </row>
    <row r="15" spans="1:9">
      <c r="A15" s="1" t="s">
        <v>0</v>
      </c>
      <c r="B15" s="4">
        <v>21196.16</v>
      </c>
      <c r="C15" s="4">
        <v>11725</v>
      </c>
      <c r="D15" s="4">
        <v>22500</v>
      </c>
      <c r="E15" s="17"/>
      <c r="F15" s="25" t="s">
        <v>39</v>
      </c>
      <c r="G15" s="47"/>
      <c r="H15" s="47"/>
      <c r="I15" s="47"/>
    </row>
    <row r="16" spans="1:9">
      <c r="A16" s="1" t="s">
        <v>24</v>
      </c>
      <c r="B16" s="4"/>
      <c r="C16" s="4"/>
      <c r="D16" s="4"/>
      <c r="E16" s="17"/>
      <c r="F16" s="5" t="s">
        <v>43</v>
      </c>
      <c r="G16" s="6">
        <f>6669+1135</f>
        <v>7804</v>
      </c>
      <c r="H16" s="6">
        <v>8632</v>
      </c>
      <c r="I16" s="6">
        <v>8632</v>
      </c>
    </row>
    <row r="17" spans="1:9">
      <c r="A17" s="1" t="s">
        <v>41</v>
      </c>
      <c r="B17" s="4">
        <v>26476</v>
      </c>
      <c r="C17" s="4">
        <v>24685</v>
      </c>
      <c r="D17" s="4">
        <v>25300</v>
      </c>
      <c r="E17" s="5"/>
      <c r="F17" s="5" t="s">
        <v>34</v>
      </c>
      <c r="G17" s="6">
        <f>14250-11000</f>
        <v>3250</v>
      </c>
      <c r="H17" s="6">
        <v>2400</v>
      </c>
      <c r="I17" s="6">
        <v>2500</v>
      </c>
    </row>
    <row r="18" spans="1:9">
      <c r="A18" s="33" t="s">
        <v>53</v>
      </c>
      <c r="B18" s="19"/>
      <c r="C18" s="19"/>
      <c r="D18" s="19"/>
      <c r="E18" s="5"/>
      <c r="F18" s="5" t="s">
        <v>33</v>
      </c>
      <c r="G18" s="5">
        <v>11000</v>
      </c>
      <c r="H18" s="5">
        <v>0</v>
      </c>
      <c r="I18" s="18"/>
    </row>
    <row r="19" spans="1:9">
      <c r="A19" s="33" t="s">
        <v>54</v>
      </c>
      <c r="B19" s="20">
        <v>21169</v>
      </c>
      <c r="C19" s="20">
        <v>21598</v>
      </c>
      <c r="D19" s="20">
        <v>22000</v>
      </c>
      <c r="E19" s="5"/>
      <c r="F19" s="5" t="s">
        <v>13</v>
      </c>
      <c r="G19" s="6">
        <v>2117</v>
      </c>
      <c r="H19" s="6">
        <v>3499</v>
      </c>
      <c r="I19" s="6">
        <v>3500</v>
      </c>
    </row>
    <row r="20" spans="1:9">
      <c r="A20" s="5" t="s">
        <v>66</v>
      </c>
      <c r="B20" s="4">
        <v>2434.6799999999998</v>
      </c>
      <c r="C20" s="4">
        <v>1924</v>
      </c>
      <c r="D20" s="4">
        <v>2240</v>
      </c>
      <c r="E20" s="6"/>
      <c r="F20" s="5" t="s">
        <v>15</v>
      </c>
      <c r="G20" s="17">
        <f t="shared" ref="G20" si="4">SUM(G15:G19)</f>
        <v>24171</v>
      </c>
      <c r="H20" s="17">
        <f t="shared" ref="H20:I20" si="5">SUM(H15:H19)</f>
        <v>14531</v>
      </c>
      <c r="I20" s="17">
        <f t="shared" si="5"/>
        <v>14632</v>
      </c>
    </row>
    <row r="21" spans="1:9">
      <c r="A21" s="5" t="s">
        <v>67</v>
      </c>
      <c r="B21" s="4">
        <v>4858.26</v>
      </c>
      <c r="C21" s="4">
        <v>4866</v>
      </c>
      <c r="D21" s="4">
        <v>5070</v>
      </c>
      <c r="E21" s="6"/>
      <c r="F21" s="5"/>
      <c r="G21" s="17"/>
      <c r="H21" s="17"/>
      <c r="I21" s="17"/>
    </row>
    <row r="22" spans="1:9">
      <c r="A22" s="18" t="s">
        <v>55</v>
      </c>
      <c r="B22" s="20"/>
      <c r="C22" s="20"/>
      <c r="D22" s="20"/>
      <c r="E22" s="6"/>
      <c r="F22" s="25" t="s">
        <v>32</v>
      </c>
      <c r="G22" s="48"/>
      <c r="H22" s="48"/>
      <c r="I22" s="48"/>
    </row>
    <row r="23" spans="1:9">
      <c r="A23" s="5" t="s">
        <v>25</v>
      </c>
      <c r="B23" s="1">
        <v>750</v>
      </c>
      <c r="C23" s="1">
        <v>768</v>
      </c>
      <c r="D23" s="1">
        <v>727</v>
      </c>
      <c r="E23" s="6"/>
      <c r="F23" s="1" t="s">
        <v>58</v>
      </c>
      <c r="G23" s="17">
        <f>G24+G25</f>
        <v>31978.7</v>
      </c>
      <c r="H23" s="17">
        <f>H24+H25</f>
        <v>35651</v>
      </c>
      <c r="I23" s="17">
        <f>I24+I25</f>
        <v>35800</v>
      </c>
    </row>
    <row r="24" spans="1:9">
      <c r="A24" s="5" t="s">
        <v>16</v>
      </c>
      <c r="B24" s="17">
        <f>B15+B17+B20+B21+B23</f>
        <v>55715.100000000006</v>
      </c>
      <c r="C24" s="17">
        <f t="shared" ref="C24:D24" si="6">C15+C17+C20+C21+C23</f>
        <v>43968</v>
      </c>
      <c r="D24" s="17">
        <f t="shared" si="6"/>
        <v>55837</v>
      </c>
      <c r="E24" s="6"/>
      <c r="F24" s="18" t="s">
        <v>59</v>
      </c>
      <c r="G24" s="6">
        <v>23537.7</v>
      </c>
      <c r="H24" s="6">
        <v>29368</v>
      </c>
      <c r="I24" s="6">
        <v>29500</v>
      </c>
    </row>
    <row r="25" spans="1:9">
      <c r="A25" s="25" t="s">
        <v>50</v>
      </c>
      <c r="B25" s="24">
        <v>1294</v>
      </c>
      <c r="C25" s="24">
        <v>1356</v>
      </c>
      <c r="D25" s="24">
        <v>1430</v>
      </c>
      <c r="E25" s="6"/>
      <c r="F25" s="18" t="s">
        <v>60</v>
      </c>
      <c r="G25" s="6">
        <v>8441</v>
      </c>
      <c r="H25" s="6">
        <v>6283</v>
      </c>
      <c r="I25" s="6">
        <v>6300</v>
      </c>
    </row>
    <row r="26" spans="1:9">
      <c r="A26" s="25" t="s">
        <v>6</v>
      </c>
      <c r="B26" s="23"/>
      <c r="C26" s="23"/>
      <c r="D26" s="23"/>
      <c r="E26" s="6"/>
      <c r="F26" s="10" t="s">
        <v>26</v>
      </c>
      <c r="G26" s="17">
        <v>21169</v>
      </c>
      <c r="H26" s="10">
        <v>21598</v>
      </c>
      <c r="I26" s="10">
        <v>22000</v>
      </c>
    </row>
    <row r="27" spans="1:9">
      <c r="A27" s="1" t="s">
        <v>1</v>
      </c>
      <c r="B27" s="4"/>
      <c r="C27" s="4"/>
      <c r="D27" s="4"/>
      <c r="E27" s="6"/>
      <c r="F27" s="18" t="s">
        <v>57</v>
      </c>
      <c r="G27" s="6">
        <v>21169</v>
      </c>
      <c r="H27" s="6">
        <v>21598</v>
      </c>
      <c r="I27" s="6">
        <v>22000</v>
      </c>
    </row>
    <row r="28" spans="1:9">
      <c r="A28" s="1" t="s">
        <v>44</v>
      </c>
      <c r="B28" s="4"/>
      <c r="C28" s="4"/>
      <c r="D28" s="4"/>
      <c r="E28" s="6"/>
      <c r="F28" s="44" t="s">
        <v>69</v>
      </c>
      <c r="G28" s="52"/>
      <c r="H28" s="52"/>
      <c r="I28" s="3"/>
    </row>
    <row r="29" spans="1:9">
      <c r="A29" s="5" t="s">
        <v>16</v>
      </c>
      <c r="B29" s="17"/>
      <c r="C29" s="17"/>
      <c r="D29" s="17"/>
      <c r="E29" s="6"/>
      <c r="F29" s="5" t="s">
        <v>15</v>
      </c>
      <c r="G29" s="17">
        <f>G23+G26</f>
        <v>53147.7</v>
      </c>
      <c r="H29" s="17">
        <f t="shared" ref="H29:I29" si="7">H23+H26</f>
        <v>57249</v>
      </c>
      <c r="I29" s="17">
        <f t="shared" si="7"/>
        <v>57800</v>
      </c>
    </row>
    <row r="30" spans="1:9">
      <c r="A30" s="25" t="s">
        <v>19</v>
      </c>
      <c r="B30" s="23"/>
      <c r="C30" s="23"/>
      <c r="D30" s="23"/>
      <c r="E30" s="6"/>
      <c r="F30" s="25" t="s">
        <v>11</v>
      </c>
      <c r="G30" s="49"/>
      <c r="H30" s="49"/>
      <c r="I30" s="49"/>
    </row>
    <row r="31" spans="1:9">
      <c r="A31" s="1" t="s">
        <v>42</v>
      </c>
      <c r="B31" s="4">
        <v>2974</v>
      </c>
      <c r="C31" s="4">
        <v>1911</v>
      </c>
      <c r="D31" s="4">
        <v>1310</v>
      </c>
      <c r="E31" s="5"/>
      <c r="F31" s="5" t="s">
        <v>40</v>
      </c>
      <c r="G31" s="5">
        <v>1690</v>
      </c>
      <c r="H31" s="5"/>
      <c r="I31" s="5"/>
    </row>
    <row r="32" spans="1:9">
      <c r="A32" s="1" t="s">
        <v>26</v>
      </c>
      <c r="B32" s="4">
        <v>925.67</v>
      </c>
      <c r="C32" s="4">
        <v>1045</v>
      </c>
      <c r="D32" s="4">
        <v>1380</v>
      </c>
      <c r="E32" s="17"/>
      <c r="F32" s="5" t="s">
        <v>27</v>
      </c>
      <c r="G32" s="6">
        <f>4501.48-1135-1690</f>
        <v>1676.4799999999996</v>
      </c>
      <c r="H32" s="6">
        <v>1334</v>
      </c>
      <c r="I32" s="6">
        <v>1131</v>
      </c>
    </row>
    <row r="33" spans="1:10">
      <c r="A33" s="19" t="s">
        <v>56</v>
      </c>
      <c r="B33" s="20"/>
      <c r="C33" s="20"/>
      <c r="D33" s="20">
        <v>0</v>
      </c>
      <c r="E33" s="5"/>
      <c r="F33" s="5" t="s">
        <v>15</v>
      </c>
      <c r="G33" s="17">
        <f t="shared" ref="G33" si="8">SUM(G31:G32)</f>
        <v>3366.4799999999996</v>
      </c>
      <c r="H33" s="17">
        <f t="shared" ref="H33:I33" si="9">SUM(H31:H32)</f>
        <v>1334</v>
      </c>
      <c r="I33" s="17">
        <f t="shared" si="9"/>
        <v>1131</v>
      </c>
    </row>
    <row r="34" spans="1:10">
      <c r="A34" s="5" t="s">
        <v>62</v>
      </c>
      <c r="B34" s="3"/>
      <c r="C34" s="3"/>
      <c r="D34" s="3"/>
      <c r="E34" s="5"/>
      <c r="F34" s="25" t="s">
        <v>17</v>
      </c>
      <c r="G34" s="48"/>
      <c r="H34" s="48"/>
      <c r="I34" s="48"/>
    </row>
    <row r="35" spans="1:10">
      <c r="A35" s="5" t="s">
        <v>16</v>
      </c>
      <c r="B35" s="17">
        <f>SUM(B31:B34)</f>
        <v>3899.67</v>
      </c>
      <c r="C35" s="17">
        <f>SUM(C31:C34)</f>
        <v>2956</v>
      </c>
      <c r="D35" s="17">
        <f>SUM(D31:D34)</f>
        <v>2690</v>
      </c>
      <c r="E35" s="5"/>
      <c r="F35" s="5" t="s">
        <v>28</v>
      </c>
      <c r="G35" s="17"/>
      <c r="H35" s="17"/>
      <c r="I35" s="17"/>
    </row>
    <row r="36" spans="1:10">
      <c r="A36" s="25" t="s">
        <v>7</v>
      </c>
      <c r="B36" s="25"/>
      <c r="C36" s="25"/>
      <c r="D36" s="25"/>
      <c r="E36" s="5"/>
      <c r="F36" s="5" t="s">
        <v>29</v>
      </c>
      <c r="G36" s="10"/>
      <c r="H36" s="10"/>
      <c r="I36" s="10"/>
    </row>
    <row r="37" spans="1:10">
      <c r="A37" s="25" t="s">
        <v>3</v>
      </c>
      <c r="B37" s="25"/>
      <c r="C37" s="25"/>
      <c r="D37" s="25"/>
      <c r="E37" s="17"/>
      <c r="F37" s="5" t="s">
        <v>15</v>
      </c>
      <c r="G37" s="10"/>
      <c r="H37" s="10"/>
      <c r="I37" s="10"/>
    </row>
    <row r="38" spans="1:10">
      <c r="A38" s="25" t="s">
        <v>20</v>
      </c>
      <c r="B38" s="23"/>
      <c r="C38" s="23"/>
      <c r="D38" s="23"/>
      <c r="E38" s="5"/>
      <c r="F38" s="25" t="s">
        <v>12</v>
      </c>
      <c r="G38" s="46"/>
      <c r="H38" s="46"/>
      <c r="I38" s="46"/>
    </row>
    <row r="39" spans="1:10">
      <c r="A39" s="1" t="s">
        <v>21</v>
      </c>
      <c r="B39" s="4"/>
      <c r="C39" s="4"/>
      <c r="D39" s="4"/>
      <c r="E39" s="5"/>
      <c r="F39" s="5" t="s">
        <v>30</v>
      </c>
      <c r="G39" s="4"/>
      <c r="H39" s="4"/>
      <c r="I39" s="4"/>
    </row>
    <row r="40" spans="1:10">
      <c r="A40" s="1" t="s">
        <v>22</v>
      </c>
      <c r="B40" s="4"/>
      <c r="C40" s="4"/>
      <c r="D40" s="4"/>
      <c r="E40" s="5"/>
      <c r="F40" s="5" t="s">
        <v>31</v>
      </c>
      <c r="G40" s="4"/>
      <c r="H40" s="4"/>
      <c r="I40" s="4"/>
    </row>
    <row r="41" spans="1:10">
      <c r="A41" s="5" t="s">
        <v>16</v>
      </c>
      <c r="B41" s="17"/>
      <c r="C41" s="17"/>
      <c r="D41" s="17"/>
      <c r="E41" s="5"/>
      <c r="F41" s="5" t="s">
        <v>15</v>
      </c>
      <c r="G41" s="17"/>
      <c r="H41" s="17"/>
      <c r="I41" s="17"/>
    </row>
    <row r="42" spans="1:10">
      <c r="A42" s="2" t="s">
        <v>36</v>
      </c>
      <c r="B42" s="1"/>
      <c r="C42" s="1"/>
      <c r="D42" s="1"/>
      <c r="E42" s="6"/>
      <c r="F42" s="10" t="s">
        <v>37</v>
      </c>
      <c r="G42" s="1"/>
      <c r="H42" s="1"/>
      <c r="I42" s="1"/>
    </row>
    <row r="43" spans="1:10">
      <c r="A43" s="25" t="s">
        <v>18</v>
      </c>
      <c r="B43" s="25">
        <v>11773</v>
      </c>
      <c r="C43" s="25">
        <v>20020</v>
      </c>
      <c r="D43" s="25">
        <v>7754</v>
      </c>
      <c r="E43" s="5"/>
      <c r="F43" s="25" t="s">
        <v>14</v>
      </c>
      <c r="G43" s="25"/>
      <c r="H43" s="25"/>
      <c r="I43" s="25"/>
    </row>
    <row r="44" spans="1:10">
      <c r="A44" s="25" t="s">
        <v>47</v>
      </c>
      <c r="B44" s="17">
        <f>B8+B13+B24+B25+B35+B43</f>
        <v>88608.150000000009</v>
      </c>
      <c r="C44" s="17">
        <f>C8+C13+C24+C25+C35+C43</f>
        <v>80814</v>
      </c>
      <c r="D44" s="17">
        <f>D8+D13+D24+D25+D35+D43</f>
        <v>81093</v>
      </c>
      <c r="E44" s="17"/>
      <c r="F44" s="25" t="s">
        <v>46</v>
      </c>
      <c r="G44" s="24">
        <f>G7+G13+G20+G29+G33+G43</f>
        <v>88608.279999999984</v>
      </c>
      <c r="H44" s="24">
        <f>H7+H13+H20+H29+H33</f>
        <v>80814</v>
      </c>
      <c r="I44" s="24">
        <f>I7+I13+I20+I29+I33+I43</f>
        <v>81093</v>
      </c>
      <c r="J44" s="43"/>
    </row>
    <row r="45" spans="1:10">
      <c r="A45" s="3"/>
      <c r="B45" s="3"/>
      <c r="C45" s="3"/>
      <c r="D45" s="3"/>
      <c r="E45" s="28"/>
      <c r="F45" s="3"/>
      <c r="G45" s="3"/>
      <c r="H45" s="3"/>
      <c r="I45" s="3"/>
    </row>
    <row r="46" spans="1:10">
      <c r="A46" s="3"/>
      <c r="B46" s="34"/>
      <c r="C46" s="34"/>
      <c r="D46" s="34">
        <v>102477</v>
      </c>
      <c r="E46" s="16"/>
      <c r="F46" s="3"/>
      <c r="G46" s="34"/>
      <c r="H46" s="34">
        <v>149029</v>
      </c>
      <c r="I46" s="3">
        <v>98541</v>
      </c>
    </row>
    <row r="47" spans="1:10">
      <c r="C47" s="41"/>
      <c r="D47" s="43">
        <v>43250</v>
      </c>
      <c r="G47" s="43"/>
      <c r="H47" s="41">
        <v>-67486</v>
      </c>
      <c r="I47">
        <v>43250</v>
      </c>
    </row>
    <row r="48" spans="1:10">
      <c r="C48" s="41"/>
      <c r="D48" s="43"/>
      <c r="G48" s="43"/>
      <c r="H48" s="57">
        <f>H46+H47</f>
        <v>81543</v>
      </c>
      <c r="I48">
        <f>I46-I47</f>
        <v>55291</v>
      </c>
    </row>
    <row r="49" spans="2:8">
      <c r="C49" s="43"/>
      <c r="D49" s="43">
        <f>D46-D47</f>
        <v>59227</v>
      </c>
      <c r="H49" s="43"/>
    </row>
    <row r="50" spans="2:8">
      <c r="C50" s="43"/>
      <c r="H50" s="43">
        <f>H44-H48</f>
        <v>-729</v>
      </c>
    </row>
    <row r="51" spans="2:8">
      <c r="B51" s="43">
        <f>C44-C43</f>
        <v>60794</v>
      </c>
    </row>
  </sheetData>
  <phoneticPr fontId="4" type="noConversion"/>
  <printOptions gridLines="1"/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>
    <oddHeader>&amp;C&amp;18Compte de &amp;16résultat 2014/2015 + budget 2016&amp;R&amp;16DELEGATIONS</oddHeader>
    <oddFooter>&amp;L&amp;8&amp;D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Total</vt:lpstr>
      <vt:lpstr>Siège</vt:lpstr>
      <vt:lpstr>Délégations</vt:lpstr>
      <vt:lpstr>Délégations!Zone_d_impression</vt:lpstr>
      <vt:lpstr>Siège!Zone_d_impression</vt:lpstr>
      <vt:lpstr>Total!Zone_d_impression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Secrétariat</cp:lastModifiedBy>
  <cp:lastPrinted>2019-04-15T12:53:44Z</cp:lastPrinted>
  <dcterms:created xsi:type="dcterms:W3CDTF">1996-10-21T11:03:58Z</dcterms:created>
  <dcterms:modified xsi:type="dcterms:W3CDTF">2019-04-15T12:58:41Z</dcterms:modified>
</cp:coreProperties>
</file>